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2" activeTab="0"/>
  </bookViews>
  <sheets>
    <sheet name="ВЖ " sheetId="1" r:id="rId1"/>
    <sheet name="ИГ" sheetId="2" r:id="rId2"/>
    <sheet name="РБ" sheetId="3" r:id="rId3"/>
    <sheet name="цена" sheetId="4" state="hidden" r:id="rId4"/>
    <sheet name="матер" sheetId="5" state="hidden" r:id="rId5"/>
    <sheet name=" страх. " sheetId="6" r:id="rId6"/>
  </sheets>
  <definedNames/>
  <calcPr fullCalcOnLoad="1"/>
</workbook>
</file>

<file path=xl/sharedStrings.xml><?xml version="1.0" encoding="utf-8"?>
<sst xmlns="http://schemas.openxmlformats.org/spreadsheetml/2006/main" count="988" uniqueCount="208">
  <si>
    <t>№ п/п</t>
  </si>
  <si>
    <t>Единица измерения</t>
  </si>
  <si>
    <t>Наименование платной медицинской услуги</t>
  </si>
  <si>
    <t>Экономист</t>
  </si>
  <si>
    <t>Заместитель главного врача</t>
  </si>
  <si>
    <t>по медицинской части</t>
  </si>
  <si>
    <t>3.3.</t>
  </si>
  <si>
    <t>1.1.</t>
  </si>
  <si>
    <t>1.2.</t>
  </si>
  <si>
    <t>Наименование основных и вспомогательных материалов</t>
  </si>
  <si>
    <t>Норма расхода основных и вспомогательных материалов</t>
  </si>
  <si>
    <t>мл</t>
  </si>
  <si>
    <t>шт.</t>
  </si>
  <si>
    <t xml:space="preserve">Прием врача-оториноларинголога </t>
  </si>
  <si>
    <t>Прием врача-оториноларинголога первичный</t>
  </si>
  <si>
    <t>Прием врача-оториноларинголога повторный</t>
  </si>
  <si>
    <t>Манипуляции</t>
  </si>
  <si>
    <t>Промывание наружного слухового прохода</t>
  </si>
  <si>
    <t>Удаление серной пробки</t>
  </si>
  <si>
    <t>Удаление инородного тела из уха</t>
  </si>
  <si>
    <t>Вскрытие перитонзиллярных абсцессов</t>
  </si>
  <si>
    <t>2.31.</t>
  </si>
  <si>
    <t>Расширение перитонзиллярного абсцесса</t>
  </si>
  <si>
    <t>2.27.</t>
  </si>
  <si>
    <t>Воронка ушная</t>
  </si>
  <si>
    <t>Зеркало носовое 40 мм</t>
  </si>
  <si>
    <t>Шпатель одноразовый</t>
  </si>
  <si>
    <t>Шпатель 2-сторонний прямой для языка одноразовый</t>
  </si>
  <si>
    <t xml:space="preserve">Раствор фурацилина </t>
  </si>
  <si>
    <t>Лидокаин 2 %-й</t>
  </si>
  <si>
    <t>Одноразовые перчатки</t>
  </si>
  <si>
    <t>Забор материала для микробиологического исследования</t>
  </si>
  <si>
    <t>Лидокаин 10 %-й (аэрозоль)</t>
  </si>
  <si>
    <t>фл.</t>
  </si>
  <si>
    <t>Цена расходуемого основного и вспомогательного материала</t>
  </si>
  <si>
    <t>Стоимость расходуемого основного и вспомогательного материала</t>
  </si>
  <si>
    <t>2.1.</t>
  </si>
  <si>
    <t>2.2.</t>
  </si>
  <si>
    <t>2.3.</t>
  </si>
  <si>
    <t>Акуметрия (исследование слуха шепотной речью, камертонами)</t>
  </si>
  <si>
    <t>2.7.</t>
  </si>
  <si>
    <t>Массаж барабанной перепонки</t>
  </si>
  <si>
    <t>Туалет уха</t>
  </si>
  <si>
    <t>Вскрытие абсцедирующего фурункула наружного слухового прохода</t>
  </si>
  <si>
    <t xml:space="preserve">Первичная хирургическая обработка раны </t>
  </si>
  <si>
    <t>Обработка слизистой носа, глотки, гортани лекарственными препаратами</t>
  </si>
  <si>
    <t>2.11.</t>
  </si>
  <si>
    <t>2.12.</t>
  </si>
  <si>
    <t>2.13.</t>
  </si>
  <si>
    <t>2.14.</t>
  </si>
  <si>
    <t>2.15.</t>
  </si>
  <si>
    <t>Удаление инородного тела из носа</t>
  </si>
  <si>
    <t>Вскрытие абсцедирующих фурункулов носа</t>
  </si>
  <si>
    <t>Анемизация слизистой носа и носоглотки</t>
  </si>
  <si>
    <t>Анестезия слизистых</t>
  </si>
  <si>
    <t>Наложение повязки</t>
  </si>
  <si>
    <t>Передняя тампонада носа</t>
  </si>
  <si>
    <t>2.21.</t>
  </si>
  <si>
    <t>2.22.</t>
  </si>
  <si>
    <t>2.23.</t>
  </si>
  <si>
    <t>2.24.</t>
  </si>
  <si>
    <t>2.25.</t>
  </si>
  <si>
    <t>2.26.</t>
  </si>
  <si>
    <t>Снятие швов</t>
  </si>
  <si>
    <t>2.33.</t>
  </si>
  <si>
    <t>Отоневрологическое обследование</t>
  </si>
  <si>
    <t>2.45.</t>
  </si>
  <si>
    <t>Забор материала для лабораторных исследований</t>
  </si>
  <si>
    <t>Забор материала из носа на эозинофилы</t>
  </si>
  <si>
    <t>3.2.</t>
  </si>
  <si>
    <t xml:space="preserve">Септоцид </t>
  </si>
  <si>
    <t>Вата медицинская</t>
  </si>
  <si>
    <t>г</t>
  </si>
  <si>
    <t>Зонд Воячека пуговчатый носовой</t>
  </si>
  <si>
    <t>Зонд Воячека пуговчатый ушной</t>
  </si>
  <si>
    <t xml:space="preserve">Зеркало гортанное </t>
  </si>
  <si>
    <t>Бинт нестандартный 7 x 14 (для турунд)</t>
  </si>
  <si>
    <t>см</t>
  </si>
  <si>
    <t>Раствор перекиси водорода 3 %-й</t>
  </si>
  <si>
    <t>Масло ментоловое</t>
  </si>
  <si>
    <t>Раствор борной кислоты</t>
  </si>
  <si>
    <t>Воронка Зигле</t>
  </si>
  <si>
    <t xml:space="preserve">Раствор софрадекса </t>
  </si>
  <si>
    <t>Скальпель одноразовый</t>
  </si>
  <si>
    <t>Раствор йода спиртовой</t>
  </si>
  <si>
    <t>Пластырь бактерицидный 6 x 10 см</t>
  </si>
  <si>
    <t>Шприц одноразовый 2 мл</t>
  </si>
  <si>
    <t>Раствор мирамистина 0,01 %-й</t>
  </si>
  <si>
    <t xml:space="preserve">Новокаин </t>
  </si>
  <si>
    <t>Септоцид (для йодоната)</t>
  </si>
  <si>
    <t xml:space="preserve">Левомеколь мазь </t>
  </si>
  <si>
    <t>Бинт нестандартный 7 x 14</t>
  </si>
  <si>
    <t>Шовный материал</t>
  </si>
  <si>
    <t xml:space="preserve">Иглодержатель </t>
  </si>
  <si>
    <t>Пинцет хирургический</t>
  </si>
  <si>
    <t>Шприц одноразовый 5 мл</t>
  </si>
  <si>
    <t xml:space="preserve">Раствор нафтизина </t>
  </si>
  <si>
    <t>м</t>
  </si>
  <si>
    <t xml:space="preserve">Раствор Люголя с глицерином </t>
  </si>
  <si>
    <t>Раствор прополиса</t>
  </si>
  <si>
    <t>Пинцет ушной штыковой</t>
  </si>
  <si>
    <t>Крючок для удаления инородных тел</t>
  </si>
  <si>
    <t xml:space="preserve">Ультракаин </t>
  </si>
  <si>
    <t>Шприц одноразовый 1 мл</t>
  </si>
  <si>
    <t>Масло вазелиновое</t>
  </si>
  <si>
    <t>Пинцет штыковидный</t>
  </si>
  <si>
    <t>Зажим типа Москит изогнутый</t>
  </si>
  <si>
    <t>Бинт нестандартный 7 x 14 (для марлевых шариков)</t>
  </si>
  <si>
    <t>Ножницы для снятия швов</t>
  </si>
  <si>
    <t>Пинцет хирургический общего назначения ПХ 150 x 2,5</t>
  </si>
  <si>
    <t>Раствор фурацилина</t>
  </si>
  <si>
    <t xml:space="preserve">Вата </t>
  </si>
  <si>
    <t>Шприц Жане</t>
  </si>
  <si>
    <t>Бумажное полотенце одноразовое</t>
  </si>
  <si>
    <t>Стекло предметное</t>
  </si>
  <si>
    <t xml:space="preserve">    УТВЕРЖДАЮ: Главный врач</t>
  </si>
  <si>
    <t xml:space="preserve">    УЗ"Ельская ЦРБ"</t>
  </si>
  <si>
    <t xml:space="preserve">                     _________________________</t>
  </si>
  <si>
    <t>3.1.</t>
  </si>
  <si>
    <t>цен по "Оториноларингология" для иностранных граждан</t>
  </si>
  <si>
    <t xml:space="preserve"> -                             </t>
  </si>
  <si>
    <t>Отолорингология</t>
  </si>
  <si>
    <t>Наименование</t>
  </si>
  <si>
    <t>цена</t>
  </si>
  <si>
    <t xml:space="preserve">Тариф без учета НДС </t>
  </si>
  <si>
    <t>Л.Н.Федько</t>
  </si>
  <si>
    <t>Вскрытие абсцедирующих фурункулов носа и носоглотки</t>
  </si>
  <si>
    <t>2.16.</t>
  </si>
  <si>
    <t>Промывание лакун миндалин</t>
  </si>
  <si>
    <t xml:space="preserve">Шприц внутригортанный </t>
  </si>
  <si>
    <t>Раствор Люголя</t>
  </si>
  <si>
    <t>ХО</t>
  </si>
  <si>
    <r>
      <t xml:space="preserve">Шовный материал </t>
    </r>
    <r>
      <rPr>
        <b/>
        <sz val="10"/>
        <color indexed="8"/>
        <rFont val="Arial"/>
        <family val="2"/>
      </rPr>
      <t>ПГА 3,0</t>
    </r>
  </si>
  <si>
    <t>Одноразовые перчатки н/с</t>
  </si>
  <si>
    <t>2.4.</t>
  </si>
  <si>
    <t>Продувание слуховых труб по Политцеру (1 сеанс)</t>
  </si>
  <si>
    <t>Баллон Политцера</t>
  </si>
  <si>
    <t>2.6.</t>
  </si>
  <si>
    <t>Миринготомия (парацентез)</t>
  </si>
  <si>
    <t>амп.</t>
  </si>
  <si>
    <t xml:space="preserve">Раствор диоксидина </t>
  </si>
  <si>
    <t>Парацентезная игла</t>
  </si>
  <si>
    <t>2.8.</t>
  </si>
  <si>
    <t>Аудиометрия</t>
  </si>
  <si>
    <t>2.18.</t>
  </si>
  <si>
    <t>Удаление инородного тела гортаноглотки</t>
  </si>
  <si>
    <t xml:space="preserve">Ингалипт </t>
  </si>
  <si>
    <t>Зеркало гортанное</t>
  </si>
  <si>
    <t xml:space="preserve">Щипцы гортанные </t>
  </si>
  <si>
    <t xml:space="preserve">Пинцет хирургический общего назначения ПХ 150 x 2,5 </t>
  </si>
  <si>
    <t>2.10.</t>
  </si>
  <si>
    <t>Промывание хронического уха аттиковой канюлей</t>
  </si>
  <si>
    <t>Канюля для промывания аттика</t>
  </si>
  <si>
    <t>2.19.</t>
  </si>
  <si>
    <t>Внутригортанное вливание лекарственных средств</t>
  </si>
  <si>
    <t xml:space="preserve">Диоксидин 0,5 %-й </t>
  </si>
  <si>
    <t>Раствор гидрокортизона, суспензия 125 мг/5 мл</t>
  </si>
  <si>
    <t>2.20.</t>
  </si>
  <si>
    <t>Пункция верхнечелюстной пазухи</t>
  </si>
  <si>
    <t>Шприц одноразовый 20 мл</t>
  </si>
  <si>
    <t>Игла Куликовского</t>
  </si>
  <si>
    <t>Вода дистиллированная для инъекций</t>
  </si>
  <si>
    <t xml:space="preserve">Прополис </t>
  </si>
  <si>
    <t xml:space="preserve">Диоксидин </t>
  </si>
  <si>
    <t>2.29.</t>
  </si>
  <si>
    <t>Ручная репозиция костей носа при переломах с тампонадой и наложением повязки</t>
  </si>
  <si>
    <t>Забор мазков-отпечатков из гортаноглотки на цитологию</t>
  </si>
  <si>
    <t xml:space="preserve">Стекло предметное </t>
  </si>
  <si>
    <t>Антисептик (для йодоната)</t>
  </si>
  <si>
    <t xml:space="preserve"> перекись водорода 3 %-й</t>
  </si>
  <si>
    <t xml:space="preserve">меколь мазь </t>
  </si>
  <si>
    <t>_________</t>
  </si>
  <si>
    <t>Бинт нестандартный 7*14</t>
  </si>
  <si>
    <t>Бинт нестандартный 7*14 (для марлевых шариков)</t>
  </si>
  <si>
    <t>Бинт нестандартный 7.14(для турунд)</t>
  </si>
  <si>
    <t>цен по "Оториноларингология" по желанию граждан Республики Беларусь</t>
  </si>
  <si>
    <t>НДС 10%</t>
  </si>
  <si>
    <t>________________</t>
  </si>
  <si>
    <t xml:space="preserve">               Утверждаю: </t>
  </si>
  <si>
    <t xml:space="preserve">            Утверждаю: </t>
  </si>
  <si>
    <t>цен по "Оториноларингология" для иностранных граждан, постоянно проживающих на территории Республики Беларусь</t>
  </si>
  <si>
    <t>цен по "Оториноларингология"    для граждан, застрахованных по договорам добровольного медицинского страхования</t>
  </si>
  <si>
    <t xml:space="preserve">           Главный  врач  </t>
  </si>
  <si>
    <t>________________    К.Л.Клименок</t>
  </si>
  <si>
    <t xml:space="preserve">                 Главный  врач  </t>
  </si>
  <si>
    <t xml:space="preserve">             Главный  врач  </t>
  </si>
  <si>
    <t>Шприц одноразовый</t>
  </si>
  <si>
    <t xml:space="preserve"> " 31 " марта   2023 г</t>
  </si>
  <si>
    <t>с 03.04.2023 г.</t>
  </si>
  <si>
    <t>Прейскурант № 62</t>
  </si>
  <si>
    <t>Итого с НДС</t>
  </si>
  <si>
    <t xml:space="preserve">   _______________ К.Л.Клименок</t>
  </si>
  <si>
    <t>РАСЧЕТ</t>
  </si>
  <si>
    <t>стоимости лекарственных средств, изделий медицинского назначения и</t>
  </si>
  <si>
    <t>других материалов, дополнительно оплачиваемых заказчиками</t>
  </si>
  <si>
    <t>"Оториноларингология"</t>
  </si>
  <si>
    <t>И.А.Василевская</t>
  </si>
  <si>
    <t xml:space="preserve">   "___"____________ 2023 г</t>
  </si>
  <si>
    <t>Антисептик Витосепт</t>
  </si>
  <si>
    <t>Стоимость расходных материалов с учетом НДС</t>
  </si>
  <si>
    <t xml:space="preserve"> " 31 " июля   2023 г</t>
  </si>
  <si>
    <t>Прейскурант № 233</t>
  </si>
  <si>
    <t>с 01.08.2023 г.</t>
  </si>
  <si>
    <t>Прейскурант № 234</t>
  </si>
  <si>
    <t xml:space="preserve">            Главный  врач  </t>
  </si>
  <si>
    <t>________________   К.Л.Клименок</t>
  </si>
  <si>
    <t xml:space="preserve"> " 31 "июля   2023 г</t>
  </si>
  <si>
    <t>Прейскурант № 235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</si>
</sst>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"/>
    <numFmt numFmtId="178" formatCode="0.0000"/>
    <numFmt numFmtId="179" formatCode="[$€-2]\ ###,000_);[Red]\([$€-2]\ ###,000\)"/>
    <numFmt numFmtId="180" formatCode="0.000000000"/>
    <numFmt numFmtId="181" formatCode="0.00000000"/>
    <numFmt numFmtId="182" formatCode="0.0000000"/>
    <numFmt numFmtId="183" formatCode="0.000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_-* #,##0.000_р_._-;\-* #,##0.000_р_._-;_-* &quot;-&quot;??_р_._-;_-@_-"/>
    <numFmt numFmtId="201" formatCode="0.0000E+00"/>
    <numFmt numFmtId="202" formatCode="0.00000E+00"/>
    <numFmt numFmtId="203" formatCode="0.000E+00"/>
    <numFmt numFmtId="204" formatCode="0.0E+00"/>
    <numFmt numFmtId="205" formatCode="0E+00"/>
    <numFmt numFmtId="206" formatCode="_-* #,##0.0_р_._-;\-* #,##0.0_р_._-;_-* &quot;-&quot;??_р_._-;_-@_-"/>
    <numFmt numFmtId="207" formatCode="_-* #,##0_р_._-;\-* #,##0_р_._-;_-* &quot;-&quot;??_р_._-;_-@_-"/>
    <numFmt numFmtId="208" formatCode="_-* #,##0.0000_р_._-;\-* #,##0.0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top" wrapText="1"/>
    </xf>
    <xf numFmtId="0" fontId="0" fillId="38" borderId="10" xfId="0" applyFill="1" applyBorder="1" applyAlignment="1">
      <alignment/>
    </xf>
    <xf numFmtId="0" fontId="2" fillId="39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horizontal="center" vertical="top" wrapText="1"/>
    </xf>
    <xf numFmtId="0" fontId="0" fillId="39" borderId="10" xfId="0" applyFill="1" applyBorder="1" applyAlignment="1">
      <alignment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top" wrapText="1"/>
    </xf>
    <xf numFmtId="0" fontId="0" fillId="40" borderId="10" xfId="0" applyFill="1" applyBorder="1" applyAlignment="1">
      <alignment/>
    </xf>
    <xf numFmtId="0" fontId="2" fillId="41" borderId="10" xfId="0" applyFont="1" applyFill="1" applyBorder="1" applyAlignment="1">
      <alignment vertical="top" wrapText="1"/>
    </xf>
    <xf numFmtId="0" fontId="2" fillId="41" borderId="10" xfId="0" applyFont="1" applyFill="1" applyBorder="1" applyAlignment="1">
      <alignment horizontal="center" vertical="top" wrapText="1"/>
    </xf>
    <xf numFmtId="0" fontId="0" fillId="41" borderId="10" xfId="0" applyFill="1" applyBorder="1" applyAlignment="1">
      <alignment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/>
    </xf>
    <xf numFmtId="0" fontId="2" fillId="43" borderId="10" xfId="0" applyFont="1" applyFill="1" applyBorder="1" applyAlignment="1">
      <alignment vertical="top" wrapText="1"/>
    </xf>
    <xf numFmtId="0" fontId="2" fillId="43" borderId="10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/>
    </xf>
    <xf numFmtId="0" fontId="2" fillId="44" borderId="10" xfId="0" applyFont="1" applyFill="1" applyBorder="1" applyAlignment="1">
      <alignment vertical="top" wrapText="1"/>
    </xf>
    <xf numFmtId="0" fontId="2" fillId="44" borderId="10" xfId="0" applyFont="1" applyFill="1" applyBorder="1" applyAlignment="1">
      <alignment horizontal="center" vertical="top" wrapText="1"/>
    </xf>
    <xf numFmtId="0" fontId="0" fillId="44" borderId="10" xfId="0" applyFill="1" applyBorder="1" applyAlignment="1">
      <alignment/>
    </xf>
    <xf numFmtId="0" fontId="2" fillId="45" borderId="10" xfId="0" applyFont="1" applyFill="1" applyBorder="1" applyAlignment="1">
      <alignment vertical="top" wrapText="1"/>
    </xf>
    <xf numFmtId="0" fontId="2" fillId="45" borderId="10" xfId="0" applyFont="1" applyFill="1" applyBorder="1" applyAlignment="1">
      <alignment horizontal="center" vertical="top" wrapText="1"/>
    </xf>
    <xf numFmtId="0" fontId="0" fillId="45" borderId="10" xfId="0" applyFill="1" applyBorder="1" applyAlignment="1">
      <alignment/>
    </xf>
    <xf numFmtId="0" fontId="2" fillId="46" borderId="10" xfId="0" applyFont="1" applyFill="1" applyBorder="1" applyAlignment="1">
      <alignment vertical="top" wrapText="1"/>
    </xf>
    <xf numFmtId="0" fontId="2" fillId="46" borderId="10" xfId="0" applyFont="1" applyFill="1" applyBorder="1" applyAlignment="1">
      <alignment horizontal="center" vertical="top" wrapText="1"/>
    </xf>
    <xf numFmtId="0" fontId="0" fillId="46" borderId="10" xfId="0" applyFill="1" applyBorder="1" applyAlignment="1">
      <alignment/>
    </xf>
    <xf numFmtId="0" fontId="2" fillId="47" borderId="10" xfId="0" applyFont="1" applyFill="1" applyBorder="1" applyAlignment="1">
      <alignment vertical="top" wrapText="1"/>
    </xf>
    <xf numFmtId="0" fontId="2" fillId="47" borderId="10" xfId="0" applyFont="1" applyFill="1" applyBorder="1" applyAlignment="1">
      <alignment horizontal="center" vertical="top" wrapText="1"/>
    </xf>
    <xf numFmtId="0" fontId="0" fillId="47" borderId="10" xfId="0" applyFill="1" applyBorder="1" applyAlignment="1">
      <alignment/>
    </xf>
    <xf numFmtId="0" fontId="2" fillId="48" borderId="10" xfId="0" applyFont="1" applyFill="1" applyBorder="1" applyAlignment="1">
      <alignment vertical="top" wrapText="1"/>
    </xf>
    <xf numFmtId="0" fontId="2" fillId="48" borderId="10" xfId="0" applyFont="1" applyFill="1" applyBorder="1" applyAlignment="1">
      <alignment horizontal="center" vertical="top" wrapText="1"/>
    </xf>
    <xf numFmtId="0" fontId="0" fillId="48" borderId="10" xfId="0" applyFill="1" applyBorder="1" applyAlignment="1">
      <alignment/>
    </xf>
    <xf numFmtId="0" fontId="2" fillId="49" borderId="10" xfId="0" applyFont="1" applyFill="1" applyBorder="1" applyAlignment="1">
      <alignment vertical="top" wrapText="1"/>
    </xf>
    <xf numFmtId="0" fontId="2" fillId="49" borderId="10" xfId="0" applyFont="1" applyFill="1" applyBorder="1" applyAlignment="1">
      <alignment horizontal="center" vertical="top" wrapText="1"/>
    </xf>
    <xf numFmtId="0" fontId="0" fillId="49" borderId="10" xfId="0" applyFill="1" applyBorder="1" applyAlignment="1">
      <alignment/>
    </xf>
    <xf numFmtId="0" fontId="4" fillId="0" borderId="10" xfId="54" applyFont="1" applyBorder="1" applyAlignment="1">
      <alignment vertical="justify" wrapText="1"/>
      <protection/>
    </xf>
    <xf numFmtId="0" fontId="4" fillId="0" borderId="10" xfId="54" applyFont="1" applyBorder="1" applyAlignment="1">
      <alignment horizontal="center" vertical="justify" wrapText="1"/>
      <protection/>
    </xf>
    <xf numFmtId="0" fontId="4" fillId="0" borderId="10" xfId="54" applyFont="1" applyBorder="1" applyAlignment="1">
      <alignment wrapText="1"/>
      <protection/>
    </xf>
    <xf numFmtId="0" fontId="4" fillId="0" borderId="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6" borderId="12" xfId="0" applyFill="1" applyBorder="1" applyAlignment="1">
      <alignment/>
    </xf>
    <xf numFmtId="0" fontId="2" fillId="35" borderId="11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3" xfId="55" applyFont="1" applyBorder="1" applyAlignment="1">
      <alignment horizontal="center" wrapText="1"/>
      <protection/>
    </xf>
    <xf numFmtId="0" fontId="10" fillId="0" borderId="13" xfId="55" applyFont="1" applyFill="1" applyBorder="1" applyAlignment="1">
      <alignment horizontal="center" wrapText="1"/>
      <protection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16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6" fontId="12" fillId="0" borderId="10" xfId="0" applyNumberFormat="1" applyFont="1" applyBorder="1" applyAlignment="1">
      <alignment horizontal="center" vertical="center" wrapText="1"/>
    </xf>
    <xf numFmtId="17" fontId="12" fillId="0" borderId="10" xfId="0" applyNumberFormat="1" applyFont="1" applyBorder="1" applyAlignment="1">
      <alignment horizontal="center" vertical="top" wrapText="1"/>
    </xf>
    <xf numFmtId="17" fontId="10" fillId="0" borderId="10" xfId="0" applyNumberFormat="1" applyFont="1" applyBorder="1" applyAlignment="1">
      <alignment horizontal="center"/>
    </xf>
    <xf numFmtId="17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6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172" fontId="10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/>
    </xf>
    <xf numFmtId="0" fontId="10" fillId="0" borderId="10" xfId="0" applyFont="1" applyBorder="1" applyAlignment="1">
      <alignment/>
    </xf>
    <xf numFmtId="16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17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2" fillId="39" borderId="10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horizontal="center" vertical="top" wrapText="1"/>
    </xf>
    <xf numFmtId="0" fontId="0" fillId="39" borderId="0" xfId="0" applyFill="1" applyBorder="1" applyAlignment="1">
      <alignment/>
    </xf>
    <xf numFmtId="0" fontId="12" fillId="42" borderId="10" xfId="0" applyFont="1" applyFill="1" applyBorder="1" applyAlignment="1">
      <alignment vertical="top" wrapText="1"/>
    </xf>
    <xf numFmtId="0" fontId="12" fillId="42" borderId="10" xfId="0" applyFont="1" applyFill="1" applyBorder="1" applyAlignment="1">
      <alignment horizontal="center" vertical="top" wrapText="1"/>
    </xf>
    <xf numFmtId="0" fontId="0" fillId="42" borderId="0" xfId="0" applyFill="1" applyBorder="1" applyAlignment="1">
      <alignment/>
    </xf>
    <xf numFmtId="0" fontId="12" fillId="50" borderId="10" xfId="0" applyFont="1" applyFill="1" applyBorder="1" applyAlignment="1">
      <alignment vertical="top" wrapText="1"/>
    </xf>
    <xf numFmtId="0" fontId="12" fillId="50" borderId="10" xfId="0" applyFont="1" applyFill="1" applyBorder="1" applyAlignment="1">
      <alignment horizontal="center" vertical="top" wrapText="1"/>
    </xf>
    <xf numFmtId="0" fontId="0" fillId="50" borderId="0" xfId="0" applyFill="1" applyBorder="1" applyAlignment="1">
      <alignment/>
    </xf>
    <xf numFmtId="0" fontId="0" fillId="50" borderId="10" xfId="0" applyFill="1" applyBorder="1" applyAlignment="1">
      <alignment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12" fillId="51" borderId="10" xfId="0" applyFont="1" applyFill="1" applyBorder="1" applyAlignment="1">
      <alignment vertical="top" wrapText="1"/>
    </xf>
    <xf numFmtId="0" fontId="12" fillId="51" borderId="10" xfId="0" applyFont="1" applyFill="1" applyBorder="1" applyAlignment="1">
      <alignment horizontal="center" vertical="top" wrapText="1"/>
    </xf>
    <xf numFmtId="0" fontId="0" fillId="51" borderId="0" xfId="0" applyFill="1" applyBorder="1" applyAlignment="1">
      <alignment/>
    </xf>
    <xf numFmtId="0" fontId="0" fillId="51" borderId="10" xfId="0" applyFill="1" applyBorder="1" applyAlignment="1">
      <alignment/>
    </xf>
    <xf numFmtId="17" fontId="12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2" fontId="10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2" fontId="11" fillId="33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2" fontId="1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9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78" fontId="0" fillId="35" borderId="10" xfId="0" applyNumberFormat="1" applyFill="1" applyBorder="1" applyAlignment="1">
      <alignment/>
    </xf>
    <xf numFmtId="178" fontId="0" fillId="36" borderId="10" xfId="0" applyNumberFormat="1" applyFill="1" applyBorder="1" applyAlignment="1">
      <alignment/>
    </xf>
    <xf numFmtId="178" fontId="0" fillId="37" borderId="10" xfId="0" applyNumberFormat="1" applyFill="1" applyBorder="1" applyAlignment="1">
      <alignment/>
    </xf>
    <xf numFmtId="178" fontId="0" fillId="39" borderId="10" xfId="0" applyNumberFormat="1" applyFill="1" applyBorder="1" applyAlignment="1">
      <alignment/>
    </xf>
    <xf numFmtId="178" fontId="0" fillId="40" borderId="10" xfId="0" applyNumberFormat="1" applyFill="1" applyBorder="1" applyAlignment="1">
      <alignment/>
    </xf>
    <xf numFmtId="178" fontId="0" fillId="41" borderId="10" xfId="0" applyNumberFormat="1" applyFill="1" applyBorder="1" applyAlignment="1">
      <alignment/>
    </xf>
    <xf numFmtId="178" fontId="0" fillId="42" borderId="10" xfId="0" applyNumberFormat="1" applyFill="1" applyBorder="1" applyAlignment="1">
      <alignment/>
    </xf>
    <xf numFmtId="178" fontId="0" fillId="43" borderId="10" xfId="0" applyNumberFormat="1" applyFill="1" applyBorder="1" applyAlignment="1">
      <alignment/>
    </xf>
    <xf numFmtId="178" fontId="0" fillId="44" borderId="10" xfId="0" applyNumberFormat="1" applyFill="1" applyBorder="1" applyAlignment="1">
      <alignment/>
    </xf>
    <xf numFmtId="0" fontId="10" fillId="0" borderId="0" xfId="57" applyFont="1" applyAlignment="1">
      <alignment horizontal="right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3" xfId="53" applyFont="1" applyFill="1" applyBorder="1" applyAlignment="1">
      <alignment horizontal="left" vertical="top" wrapText="1"/>
      <protection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0" xfId="53" applyFont="1" applyAlignment="1">
      <alignment horizontal="right"/>
      <protection/>
    </xf>
    <xf numFmtId="0" fontId="12" fillId="0" borderId="10" xfId="0" applyFont="1" applyBorder="1" applyAlignment="1">
      <alignment horizontal="left" vertical="center" wrapText="1"/>
    </xf>
    <xf numFmtId="0" fontId="14" fillId="0" borderId="0" xfId="55" applyFont="1" applyFill="1" applyBorder="1" applyAlignment="1">
      <alignment horizontal="center" wrapText="1"/>
      <protection/>
    </xf>
    <xf numFmtId="0" fontId="14" fillId="0" borderId="0" xfId="0" applyFont="1" applyAlignment="1">
      <alignment horizontal="right"/>
    </xf>
    <xf numFmtId="0" fontId="11" fillId="0" borderId="10" xfId="55" applyFont="1" applyBorder="1" applyAlignment="1">
      <alignment horizontal="center"/>
      <protection/>
    </xf>
    <xf numFmtId="0" fontId="11" fillId="0" borderId="10" xfId="55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horizontal="center"/>
      <protection/>
    </xf>
    <xf numFmtId="0" fontId="17" fillId="0" borderId="10" xfId="55" applyFont="1" applyFill="1" applyBorder="1" applyAlignment="1">
      <alignment horizontal="center"/>
      <protection/>
    </xf>
    <xf numFmtId="0" fontId="0" fillId="52" borderId="0" xfId="0" applyFill="1" applyAlignment="1">
      <alignment/>
    </xf>
    <xf numFmtId="0" fontId="0" fillId="52" borderId="10" xfId="0" applyFill="1" applyBorder="1" applyAlignment="1">
      <alignment/>
    </xf>
    <xf numFmtId="2" fontId="0" fillId="52" borderId="0" xfId="0" applyNumberFormat="1" applyFill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52" borderId="20" xfId="0" applyFill="1" applyBorder="1" applyAlignment="1">
      <alignment/>
    </xf>
    <xf numFmtId="0" fontId="0" fillId="52" borderId="21" xfId="0" applyFill="1" applyBorder="1" applyAlignment="1">
      <alignment/>
    </xf>
    <xf numFmtId="0" fontId="0" fillId="52" borderId="0" xfId="0" applyFill="1" applyBorder="1" applyAlignment="1">
      <alignment/>
    </xf>
    <xf numFmtId="0" fontId="0" fillId="52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177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2" fontId="0" fillId="52" borderId="0" xfId="0" applyNumberFormat="1" applyFill="1" applyBorder="1" applyAlignment="1">
      <alignment/>
    </xf>
    <xf numFmtId="0" fontId="2" fillId="33" borderId="25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horizontal="center" vertical="top" wrapText="1"/>
    </xf>
    <xf numFmtId="0" fontId="0" fillId="33" borderId="24" xfId="0" applyFill="1" applyBorder="1" applyAlignment="1">
      <alignment/>
    </xf>
    <xf numFmtId="2" fontId="0" fillId="52" borderId="28" xfId="0" applyNumberFormat="1" applyFill="1" applyBorder="1" applyAlignment="1">
      <alignment/>
    </xf>
    <xf numFmtId="0" fontId="0" fillId="52" borderId="28" xfId="0" applyFill="1" applyBorder="1" applyAlignment="1">
      <alignment/>
    </xf>
    <xf numFmtId="0" fontId="2" fillId="34" borderId="29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4" borderId="19" xfId="0" applyFill="1" applyBorder="1" applyAlignment="1">
      <alignment/>
    </xf>
    <xf numFmtId="0" fontId="2" fillId="34" borderId="30" xfId="0" applyFont="1" applyFill="1" applyBorder="1" applyAlignment="1">
      <alignment vertical="top" wrapText="1"/>
    </xf>
    <xf numFmtId="0" fontId="2" fillId="34" borderId="31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horizontal="center" vertical="top" wrapText="1"/>
    </xf>
    <xf numFmtId="0" fontId="0" fillId="34" borderId="23" xfId="0" applyFill="1" applyBorder="1" applyAlignment="1">
      <alignment/>
    </xf>
    <xf numFmtId="0" fontId="0" fillId="0" borderId="32" xfId="0" applyBorder="1" applyAlignment="1">
      <alignment/>
    </xf>
    <xf numFmtId="0" fontId="2" fillId="35" borderId="29" xfId="0" applyFont="1" applyFill="1" applyBorder="1" applyAlignment="1">
      <alignment vertical="top" wrapText="1"/>
    </xf>
    <xf numFmtId="0" fontId="2" fillId="35" borderId="19" xfId="0" applyFont="1" applyFill="1" applyBorder="1" applyAlignment="1">
      <alignment horizontal="center" vertical="top" wrapText="1"/>
    </xf>
    <xf numFmtId="0" fontId="0" fillId="35" borderId="19" xfId="0" applyFill="1" applyBorder="1" applyAlignment="1">
      <alignment/>
    </xf>
    <xf numFmtId="0" fontId="2" fillId="35" borderId="30" xfId="0" applyFont="1" applyFill="1" applyBorder="1" applyAlignment="1">
      <alignment vertical="top" wrapText="1"/>
    </xf>
    <xf numFmtId="0" fontId="2" fillId="35" borderId="23" xfId="0" applyFont="1" applyFill="1" applyBorder="1" applyAlignment="1">
      <alignment horizontal="center" vertical="top" wrapText="1"/>
    </xf>
    <xf numFmtId="0" fontId="0" fillId="35" borderId="23" xfId="0" applyFill="1" applyBorder="1" applyAlignment="1">
      <alignment/>
    </xf>
    <xf numFmtId="0" fontId="0" fillId="0" borderId="24" xfId="0" applyFill="1" applyBorder="1" applyAlignment="1">
      <alignment/>
    </xf>
    <xf numFmtId="0" fontId="12" fillId="33" borderId="19" xfId="0" applyFont="1" applyFill="1" applyBorder="1" applyAlignment="1">
      <alignment horizontal="center" vertical="top" wrapText="1"/>
    </xf>
    <xf numFmtId="0" fontId="12" fillId="33" borderId="3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23" xfId="0" applyFont="1" applyFill="1" applyBorder="1" applyAlignment="1">
      <alignment horizontal="center" vertical="top" wrapText="1"/>
    </xf>
    <xf numFmtId="173" fontId="0" fillId="52" borderId="28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12" fillId="33" borderId="14" xfId="0" applyFont="1" applyFill="1" applyBorder="1" applyAlignment="1">
      <alignment horizontal="center" vertical="top" wrapText="1"/>
    </xf>
    <xf numFmtId="0" fontId="12" fillId="33" borderId="33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12" fillId="51" borderId="19" xfId="0" applyFont="1" applyFill="1" applyBorder="1" applyAlignment="1">
      <alignment vertical="top" wrapText="1"/>
    </xf>
    <xf numFmtId="0" fontId="12" fillId="51" borderId="19" xfId="0" applyFont="1" applyFill="1" applyBorder="1" applyAlignment="1">
      <alignment horizontal="center" vertical="top" wrapText="1"/>
    </xf>
    <xf numFmtId="0" fontId="0" fillId="51" borderId="20" xfId="0" applyFill="1" applyBorder="1" applyAlignment="1">
      <alignment/>
    </xf>
    <xf numFmtId="0" fontId="0" fillId="51" borderId="19" xfId="0" applyFill="1" applyBorder="1" applyAlignment="1">
      <alignment/>
    </xf>
    <xf numFmtId="2" fontId="0" fillId="52" borderId="20" xfId="0" applyNumberFormat="1" applyFill="1" applyBorder="1" applyAlignment="1">
      <alignment/>
    </xf>
    <xf numFmtId="0" fontId="12" fillId="51" borderId="23" xfId="0" applyFont="1" applyFill="1" applyBorder="1" applyAlignment="1">
      <alignment vertical="top" wrapText="1"/>
    </xf>
    <xf numFmtId="0" fontId="12" fillId="51" borderId="23" xfId="0" applyFont="1" applyFill="1" applyBorder="1" applyAlignment="1">
      <alignment horizontal="center" vertical="top" wrapText="1"/>
    </xf>
    <xf numFmtId="0" fontId="0" fillId="51" borderId="24" xfId="0" applyFill="1" applyBorder="1" applyAlignment="1">
      <alignment/>
    </xf>
    <xf numFmtId="0" fontId="0" fillId="51" borderId="23" xfId="0" applyFill="1" applyBorder="1" applyAlignment="1">
      <alignment/>
    </xf>
    <xf numFmtId="0" fontId="12" fillId="35" borderId="19" xfId="0" applyFont="1" applyFill="1" applyBorder="1" applyAlignment="1">
      <alignment vertical="top" wrapText="1"/>
    </xf>
    <xf numFmtId="0" fontId="12" fillId="35" borderId="19" xfId="0" applyFont="1" applyFill="1" applyBorder="1" applyAlignment="1">
      <alignment horizontal="center" vertical="top" wrapText="1"/>
    </xf>
    <xf numFmtId="0" fontId="12" fillId="35" borderId="23" xfId="0" applyFont="1" applyFill="1" applyBorder="1" applyAlignment="1">
      <alignment vertical="top" wrapText="1"/>
    </xf>
    <xf numFmtId="0" fontId="12" fillId="35" borderId="23" xfId="0" applyFont="1" applyFill="1" applyBorder="1" applyAlignment="1">
      <alignment horizontal="center" vertical="top" wrapText="1"/>
    </xf>
    <xf numFmtId="0" fontId="0" fillId="35" borderId="24" xfId="0" applyFill="1" applyBorder="1" applyAlignment="1">
      <alignment/>
    </xf>
    <xf numFmtId="0" fontId="12" fillId="37" borderId="19" xfId="0" applyFont="1" applyFill="1" applyBorder="1" applyAlignment="1">
      <alignment vertical="top" wrapText="1"/>
    </xf>
    <xf numFmtId="0" fontId="12" fillId="37" borderId="19" xfId="0" applyFont="1" applyFill="1" applyBorder="1" applyAlignment="1">
      <alignment horizontal="center" vertical="top" wrapText="1"/>
    </xf>
    <xf numFmtId="0" fontId="0" fillId="37" borderId="20" xfId="0" applyFill="1" applyBorder="1" applyAlignment="1">
      <alignment/>
    </xf>
    <xf numFmtId="0" fontId="0" fillId="37" borderId="19" xfId="0" applyFill="1" applyBorder="1" applyAlignment="1">
      <alignment/>
    </xf>
    <xf numFmtId="0" fontId="12" fillId="37" borderId="23" xfId="0" applyFont="1" applyFill="1" applyBorder="1" applyAlignment="1">
      <alignment vertical="top" wrapText="1"/>
    </xf>
    <xf numFmtId="0" fontId="12" fillId="37" borderId="23" xfId="0" applyFont="1" applyFill="1" applyBorder="1" applyAlignment="1">
      <alignment horizontal="center" vertical="top" wrapText="1"/>
    </xf>
    <xf numFmtId="0" fontId="0" fillId="37" borderId="24" xfId="0" applyFill="1" applyBorder="1" applyAlignment="1">
      <alignment/>
    </xf>
    <xf numFmtId="0" fontId="0" fillId="37" borderId="23" xfId="0" applyFill="1" applyBorder="1" applyAlignment="1">
      <alignment/>
    </xf>
    <xf numFmtId="0" fontId="12" fillId="50" borderId="19" xfId="0" applyFont="1" applyFill="1" applyBorder="1" applyAlignment="1">
      <alignment vertical="top" wrapText="1"/>
    </xf>
    <xf numFmtId="0" fontId="12" fillId="50" borderId="19" xfId="0" applyFont="1" applyFill="1" applyBorder="1" applyAlignment="1">
      <alignment horizontal="center" vertical="top" wrapText="1"/>
    </xf>
    <xf numFmtId="0" fontId="0" fillId="50" borderId="20" xfId="0" applyFill="1" applyBorder="1" applyAlignment="1">
      <alignment/>
    </xf>
    <xf numFmtId="0" fontId="0" fillId="50" borderId="19" xfId="0" applyFill="1" applyBorder="1" applyAlignment="1">
      <alignment/>
    </xf>
    <xf numFmtId="0" fontId="12" fillId="50" borderId="23" xfId="0" applyFont="1" applyFill="1" applyBorder="1" applyAlignment="1">
      <alignment vertical="top" wrapText="1"/>
    </xf>
    <xf numFmtId="0" fontId="12" fillId="50" borderId="23" xfId="0" applyFont="1" applyFill="1" applyBorder="1" applyAlignment="1">
      <alignment horizontal="center" vertical="top" wrapText="1"/>
    </xf>
    <xf numFmtId="0" fontId="0" fillId="50" borderId="24" xfId="0" applyFill="1" applyBorder="1" applyAlignment="1">
      <alignment/>
    </xf>
    <xf numFmtId="0" fontId="0" fillId="50" borderId="23" xfId="0" applyFill="1" applyBorder="1" applyAlignment="1">
      <alignment/>
    </xf>
    <xf numFmtId="0" fontId="2" fillId="35" borderId="34" xfId="0" applyFont="1" applyFill="1" applyBorder="1" applyAlignment="1">
      <alignment vertical="top" wrapText="1"/>
    </xf>
    <xf numFmtId="2" fontId="0" fillId="52" borderId="35" xfId="0" applyNumberFormat="1" applyFill="1" applyBorder="1" applyAlignment="1">
      <alignment/>
    </xf>
    <xf numFmtId="0" fontId="0" fillId="52" borderId="35" xfId="0" applyFill="1" applyBorder="1" applyAlignment="1">
      <alignment/>
    </xf>
    <xf numFmtId="0" fontId="2" fillId="36" borderId="19" xfId="0" applyFont="1" applyFill="1" applyBorder="1" applyAlignment="1">
      <alignment vertical="top" wrapText="1"/>
    </xf>
    <xf numFmtId="0" fontId="2" fillId="36" borderId="19" xfId="0" applyFont="1" applyFill="1" applyBorder="1" applyAlignment="1">
      <alignment horizontal="center" vertical="top" wrapText="1"/>
    </xf>
    <xf numFmtId="0" fontId="0" fillId="36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36" borderId="23" xfId="0" applyFont="1" applyFill="1" applyBorder="1" applyAlignment="1">
      <alignment vertical="top" wrapText="1"/>
    </xf>
    <xf numFmtId="0" fontId="2" fillId="36" borderId="23" xfId="0" applyFont="1" applyFill="1" applyBorder="1" applyAlignment="1">
      <alignment horizontal="center" vertical="top" wrapText="1"/>
    </xf>
    <xf numFmtId="0" fontId="0" fillId="36" borderId="23" xfId="0" applyFill="1" applyBorder="1" applyAlignment="1">
      <alignment/>
    </xf>
    <xf numFmtId="0" fontId="2" fillId="37" borderId="19" xfId="0" applyFont="1" applyFill="1" applyBorder="1" applyAlignment="1">
      <alignment vertical="top" wrapText="1"/>
    </xf>
    <xf numFmtId="0" fontId="2" fillId="37" borderId="19" xfId="0" applyFont="1" applyFill="1" applyBorder="1" applyAlignment="1">
      <alignment horizontal="center" vertical="top" wrapText="1"/>
    </xf>
    <xf numFmtId="0" fontId="2" fillId="37" borderId="23" xfId="0" applyFont="1" applyFill="1" applyBorder="1" applyAlignment="1">
      <alignment vertical="top" wrapText="1"/>
    </xf>
    <xf numFmtId="0" fontId="2" fillId="37" borderId="23" xfId="0" applyFont="1" applyFill="1" applyBorder="1" applyAlignment="1">
      <alignment horizontal="center" vertical="top" wrapText="1"/>
    </xf>
    <xf numFmtId="16" fontId="5" fillId="0" borderId="32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horizontal="center" vertical="top" wrapText="1"/>
    </xf>
    <xf numFmtId="0" fontId="0" fillId="38" borderId="19" xfId="0" applyFill="1" applyBorder="1" applyAlignment="1">
      <alignment/>
    </xf>
    <xf numFmtId="0" fontId="2" fillId="38" borderId="23" xfId="0" applyFont="1" applyFill="1" applyBorder="1" applyAlignment="1">
      <alignment vertical="top" wrapText="1"/>
    </xf>
    <xf numFmtId="0" fontId="2" fillId="38" borderId="23" xfId="0" applyFont="1" applyFill="1" applyBorder="1" applyAlignment="1">
      <alignment horizontal="center" vertical="top" wrapText="1"/>
    </xf>
    <xf numFmtId="0" fontId="0" fillId="38" borderId="23" xfId="0" applyFill="1" applyBorder="1" applyAlignment="1">
      <alignment/>
    </xf>
    <xf numFmtId="0" fontId="2" fillId="39" borderId="19" xfId="0" applyFont="1" applyFill="1" applyBorder="1" applyAlignment="1">
      <alignment vertical="top" wrapText="1"/>
    </xf>
    <xf numFmtId="0" fontId="2" fillId="39" borderId="19" xfId="0" applyFont="1" applyFill="1" applyBorder="1" applyAlignment="1">
      <alignment horizontal="center" vertical="top" wrapText="1"/>
    </xf>
    <xf numFmtId="0" fontId="0" fillId="39" borderId="19" xfId="0" applyFill="1" applyBorder="1" applyAlignment="1">
      <alignment/>
    </xf>
    <xf numFmtId="0" fontId="2" fillId="39" borderId="23" xfId="0" applyFont="1" applyFill="1" applyBorder="1" applyAlignment="1">
      <alignment vertical="top" wrapText="1"/>
    </xf>
    <xf numFmtId="0" fontId="2" fillId="39" borderId="23" xfId="0" applyFont="1" applyFill="1" applyBorder="1" applyAlignment="1">
      <alignment horizontal="center" vertical="top" wrapText="1"/>
    </xf>
    <xf numFmtId="0" fontId="0" fillId="39" borderId="23" xfId="0" applyFill="1" applyBorder="1" applyAlignment="1">
      <alignment/>
    </xf>
    <xf numFmtId="0" fontId="2" fillId="40" borderId="19" xfId="0" applyFont="1" applyFill="1" applyBorder="1" applyAlignment="1">
      <alignment vertical="top" wrapText="1"/>
    </xf>
    <xf numFmtId="0" fontId="2" fillId="40" borderId="19" xfId="0" applyFont="1" applyFill="1" applyBorder="1" applyAlignment="1">
      <alignment horizontal="center" vertical="top" wrapText="1"/>
    </xf>
    <xf numFmtId="0" fontId="0" fillId="40" borderId="19" xfId="0" applyFill="1" applyBorder="1" applyAlignment="1">
      <alignment/>
    </xf>
    <xf numFmtId="0" fontId="2" fillId="40" borderId="23" xfId="0" applyFont="1" applyFill="1" applyBorder="1" applyAlignment="1">
      <alignment vertical="top" wrapText="1"/>
    </xf>
    <xf numFmtId="0" fontId="2" fillId="40" borderId="23" xfId="0" applyFont="1" applyFill="1" applyBorder="1" applyAlignment="1">
      <alignment horizontal="center" vertical="top" wrapText="1"/>
    </xf>
    <xf numFmtId="0" fontId="0" fillId="40" borderId="23" xfId="0" applyFill="1" applyBorder="1" applyAlignment="1">
      <alignment/>
    </xf>
    <xf numFmtId="0" fontId="2" fillId="41" borderId="19" xfId="0" applyFont="1" applyFill="1" applyBorder="1" applyAlignment="1">
      <alignment vertical="top" wrapText="1"/>
    </xf>
    <xf numFmtId="0" fontId="2" fillId="41" borderId="19" xfId="0" applyFont="1" applyFill="1" applyBorder="1" applyAlignment="1">
      <alignment horizontal="center" vertical="top" wrapText="1"/>
    </xf>
    <xf numFmtId="0" fontId="0" fillId="41" borderId="19" xfId="0" applyFill="1" applyBorder="1" applyAlignment="1">
      <alignment/>
    </xf>
    <xf numFmtId="0" fontId="2" fillId="41" borderId="23" xfId="0" applyFont="1" applyFill="1" applyBorder="1" applyAlignment="1">
      <alignment vertical="top" wrapText="1"/>
    </xf>
    <xf numFmtId="0" fontId="2" fillId="41" borderId="23" xfId="0" applyFont="1" applyFill="1" applyBorder="1" applyAlignment="1">
      <alignment horizontal="center" vertical="top" wrapText="1"/>
    </xf>
    <xf numFmtId="0" fontId="0" fillId="41" borderId="23" xfId="0" applyFill="1" applyBorder="1" applyAlignment="1">
      <alignment/>
    </xf>
    <xf numFmtId="0" fontId="2" fillId="42" borderId="19" xfId="0" applyFont="1" applyFill="1" applyBorder="1" applyAlignment="1">
      <alignment vertical="top" wrapText="1"/>
    </xf>
    <xf numFmtId="0" fontId="2" fillId="42" borderId="19" xfId="0" applyFont="1" applyFill="1" applyBorder="1" applyAlignment="1">
      <alignment horizontal="center" vertical="top" wrapText="1"/>
    </xf>
    <xf numFmtId="0" fontId="0" fillId="42" borderId="19" xfId="0" applyFill="1" applyBorder="1" applyAlignment="1">
      <alignment/>
    </xf>
    <xf numFmtId="0" fontId="2" fillId="42" borderId="23" xfId="0" applyFont="1" applyFill="1" applyBorder="1" applyAlignment="1">
      <alignment vertical="top" wrapText="1"/>
    </xf>
    <xf numFmtId="0" fontId="2" fillId="42" borderId="23" xfId="0" applyFont="1" applyFill="1" applyBorder="1" applyAlignment="1">
      <alignment horizontal="center" vertical="top" wrapText="1"/>
    </xf>
    <xf numFmtId="0" fontId="0" fillId="42" borderId="23" xfId="0" applyFill="1" applyBorder="1" applyAlignment="1">
      <alignment/>
    </xf>
    <xf numFmtId="0" fontId="2" fillId="43" borderId="19" xfId="0" applyFont="1" applyFill="1" applyBorder="1" applyAlignment="1">
      <alignment vertical="top" wrapText="1"/>
    </xf>
    <xf numFmtId="0" fontId="2" fillId="43" borderId="19" xfId="0" applyFont="1" applyFill="1" applyBorder="1" applyAlignment="1">
      <alignment horizontal="center" vertical="top" wrapText="1"/>
    </xf>
    <xf numFmtId="0" fontId="0" fillId="43" borderId="19" xfId="0" applyFill="1" applyBorder="1" applyAlignment="1">
      <alignment/>
    </xf>
    <xf numFmtId="0" fontId="2" fillId="43" borderId="23" xfId="0" applyFont="1" applyFill="1" applyBorder="1" applyAlignment="1">
      <alignment vertical="top" wrapText="1"/>
    </xf>
    <xf numFmtId="0" fontId="2" fillId="43" borderId="23" xfId="0" applyFont="1" applyFill="1" applyBorder="1" applyAlignment="1">
      <alignment horizontal="center" vertical="top" wrapText="1"/>
    </xf>
    <xf numFmtId="0" fontId="0" fillId="43" borderId="23" xfId="0" applyFill="1" applyBorder="1" applyAlignment="1">
      <alignment/>
    </xf>
    <xf numFmtId="0" fontId="2" fillId="44" borderId="19" xfId="0" applyFont="1" applyFill="1" applyBorder="1" applyAlignment="1">
      <alignment vertical="top" wrapText="1"/>
    </xf>
    <xf numFmtId="0" fontId="2" fillId="44" borderId="19" xfId="0" applyFont="1" applyFill="1" applyBorder="1" applyAlignment="1">
      <alignment horizontal="center" vertical="top" wrapText="1"/>
    </xf>
    <xf numFmtId="0" fontId="0" fillId="44" borderId="19" xfId="0" applyFill="1" applyBorder="1" applyAlignment="1">
      <alignment/>
    </xf>
    <xf numFmtId="0" fontId="2" fillId="44" borderId="23" xfId="0" applyFont="1" applyFill="1" applyBorder="1" applyAlignment="1">
      <alignment vertical="top" wrapText="1"/>
    </xf>
    <xf numFmtId="0" fontId="2" fillId="44" borderId="23" xfId="0" applyFont="1" applyFill="1" applyBorder="1" applyAlignment="1">
      <alignment horizontal="center" vertical="top" wrapText="1"/>
    </xf>
    <xf numFmtId="0" fontId="0" fillId="44" borderId="23" xfId="0" applyFill="1" applyBorder="1" applyAlignment="1">
      <alignment/>
    </xf>
    <xf numFmtId="0" fontId="2" fillId="35" borderId="19" xfId="0" applyFont="1" applyFill="1" applyBorder="1" applyAlignment="1">
      <alignment vertical="top" wrapText="1"/>
    </xf>
    <xf numFmtId="0" fontId="2" fillId="35" borderId="23" xfId="0" applyFont="1" applyFill="1" applyBorder="1" applyAlignment="1">
      <alignment vertical="top" wrapText="1"/>
    </xf>
    <xf numFmtId="0" fontId="2" fillId="45" borderId="19" xfId="0" applyFont="1" applyFill="1" applyBorder="1" applyAlignment="1">
      <alignment vertical="top" wrapText="1"/>
    </xf>
    <xf numFmtId="0" fontId="2" fillId="45" borderId="19" xfId="0" applyFont="1" applyFill="1" applyBorder="1" applyAlignment="1">
      <alignment horizontal="center" vertical="top" wrapText="1"/>
    </xf>
    <xf numFmtId="0" fontId="0" fillId="45" borderId="19" xfId="0" applyFill="1" applyBorder="1" applyAlignment="1">
      <alignment/>
    </xf>
    <xf numFmtId="0" fontId="2" fillId="45" borderId="23" xfId="0" applyFont="1" applyFill="1" applyBorder="1" applyAlignment="1">
      <alignment vertical="top" wrapText="1"/>
    </xf>
    <xf numFmtId="0" fontId="2" fillId="45" borderId="23" xfId="0" applyFont="1" applyFill="1" applyBorder="1" applyAlignment="1">
      <alignment horizontal="center" vertical="top" wrapText="1"/>
    </xf>
    <xf numFmtId="0" fontId="0" fillId="45" borderId="23" xfId="0" applyFill="1" applyBorder="1" applyAlignment="1">
      <alignment/>
    </xf>
    <xf numFmtId="0" fontId="2" fillId="46" borderId="19" xfId="0" applyFont="1" applyFill="1" applyBorder="1" applyAlignment="1">
      <alignment vertical="top" wrapText="1"/>
    </xf>
    <xf numFmtId="0" fontId="2" fillId="46" borderId="19" xfId="0" applyFont="1" applyFill="1" applyBorder="1" applyAlignment="1">
      <alignment horizontal="center" vertical="top" wrapText="1"/>
    </xf>
    <xf numFmtId="0" fontId="0" fillId="46" borderId="19" xfId="0" applyFill="1" applyBorder="1" applyAlignment="1">
      <alignment/>
    </xf>
    <xf numFmtId="0" fontId="2" fillId="46" borderId="23" xfId="0" applyFont="1" applyFill="1" applyBorder="1" applyAlignment="1">
      <alignment vertical="top" wrapText="1"/>
    </xf>
    <xf numFmtId="0" fontId="2" fillId="46" borderId="23" xfId="0" applyFont="1" applyFill="1" applyBorder="1" applyAlignment="1">
      <alignment horizontal="center" vertical="top" wrapText="1"/>
    </xf>
    <xf numFmtId="0" fontId="0" fillId="46" borderId="23" xfId="0" applyFill="1" applyBorder="1" applyAlignment="1">
      <alignment/>
    </xf>
    <xf numFmtId="0" fontId="2" fillId="47" borderId="19" xfId="0" applyFont="1" applyFill="1" applyBorder="1" applyAlignment="1">
      <alignment vertical="top" wrapText="1"/>
    </xf>
    <xf numFmtId="0" fontId="2" fillId="47" borderId="19" xfId="0" applyFont="1" applyFill="1" applyBorder="1" applyAlignment="1">
      <alignment horizontal="center" vertical="top" wrapText="1"/>
    </xf>
    <xf numFmtId="0" fontId="0" fillId="47" borderId="19" xfId="0" applyFill="1" applyBorder="1" applyAlignment="1">
      <alignment/>
    </xf>
    <xf numFmtId="0" fontId="2" fillId="47" borderId="23" xfId="0" applyFont="1" applyFill="1" applyBorder="1" applyAlignment="1">
      <alignment vertical="top" wrapText="1"/>
    </xf>
    <xf numFmtId="0" fontId="2" fillId="47" borderId="23" xfId="0" applyFont="1" applyFill="1" applyBorder="1" applyAlignment="1">
      <alignment horizontal="center" vertical="top" wrapText="1"/>
    </xf>
    <xf numFmtId="0" fontId="0" fillId="47" borderId="23" xfId="0" applyFill="1" applyBorder="1" applyAlignment="1">
      <alignment/>
    </xf>
    <xf numFmtId="0" fontId="2" fillId="48" borderId="19" xfId="0" applyFont="1" applyFill="1" applyBorder="1" applyAlignment="1">
      <alignment vertical="top" wrapText="1"/>
    </xf>
    <xf numFmtId="0" fontId="2" fillId="48" borderId="19" xfId="0" applyFont="1" applyFill="1" applyBorder="1" applyAlignment="1">
      <alignment horizontal="center" vertical="top" wrapText="1"/>
    </xf>
    <xf numFmtId="0" fontId="0" fillId="48" borderId="19" xfId="0" applyFill="1" applyBorder="1" applyAlignment="1">
      <alignment/>
    </xf>
    <xf numFmtId="0" fontId="2" fillId="48" borderId="23" xfId="0" applyFont="1" applyFill="1" applyBorder="1" applyAlignment="1">
      <alignment vertical="top" wrapText="1"/>
    </xf>
    <xf numFmtId="0" fontId="2" fillId="48" borderId="23" xfId="0" applyFont="1" applyFill="1" applyBorder="1" applyAlignment="1">
      <alignment horizontal="center" vertical="top" wrapText="1"/>
    </xf>
    <xf numFmtId="0" fontId="0" fillId="48" borderId="23" xfId="0" applyFill="1" applyBorder="1" applyAlignment="1">
      <alignment/>
    </xf>
    <xf numFmtId="0" fontId="2" fillId="49" borderId="19" xfId="0" applyFont="1" applyFill="1" applyBorder="1" applyAlignment="1">
      <alignment vertical="top" wrapText="1"/>
    </xf>
    <xf numFmtId="0" fontId="2" fillId="49" borderId="19" xfId="0" applyFont="1" applyFill="1" applyBorder="1" applyAlignment="1">
      <alignment horizontal="center" vertical="top" wrapText="1"/>
    </xf>
    <xf numFmtId="0" fontId="0" fillId="49" borderId="19" xfId="0" applyFill="1" applyBorder="1" applyAlignment="1">
      <alignment/>
    </xf>
    <xf numFmtId="0" fontId="2" fillId="49" borderId="23" xfId="0" applyFont="1" applyFill="1" applyBorder="1" applyAlignment="1">
      <alignment vertical="top" wrapText="1"/>
    </xf>
    <xf numFmtId="0" fontId="2" fillId="49" borderId="23" xfId="0" applyFont="1" applyFill="1" applyBorder="1" applyAlignment="1">
      <alignment horizontal="center" vertical="top" wrapText="1"/>
    </xf>
    <xf numFmtId="0" fontId="0" fillId="49" borderId="23" xfId="0" applyFill="1" applyBorder="1" applyAlignment="1">
      <alignment/>
    </xf>
    <xf numFmtId="0" fontId="2" fillId="0" borderId="32" xfId="0" applyFont="1" applyBorder="1" applyAlignment="1">
      <alignment horizontal="center" vertical="top" wrapText="1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12" fillId="33" borderId="19" xfId="0" applyFont="1" applyFill="1" applyBorder="1" applyAlignment="1">
      <alignment vertical="top" wrapText="1"/>
    </xf>
    <xf numFmtId="0" fontId="12" fillId="33" borderId="23" xfId="0" applyFont="1" applyFill="1" applyBorder="1" applyAlignment="1">
      <alignment vertical="top" wrapText="1"/>
    </xf>
    <xf numFmtId="0" fontId="12" fillId="39" borderId="19" xfId="0" applyFont="1" applyFill="1" applyBorder="1" applyAlignment="1">
      <alignment vertical="top" wrapText="1"/>
    </xf>
    <xf numFmtId="0" fontId="12" fillId="39" borderId="19" xfId="0" applyFont="1" applyFill="1" applyBorder="1" applyAlignment="1">
      <alignment horizontal="center" vertical="top" wrapText="1"/>
    </xf>
    <xf numFmtId="0" fontId="0" fillId="39" borderId="20" xfId="0" applyFill="1" applyBorder="1" applyAlignment="1">
      <alignment/>
    </xf>
    <xf numFmtId="0" fontId="12" fillId="39" borderId="23" xfId="0" applyFont="1" applyFill="1" applyBorder="1" applyAlignment="1">
      <alignment vertical="top" wrapText="1"/>
    </xf>
    <xf numFmtId="0" fontId="12" fillId="39" borderId="23" xfId="0" applyFont="1" applyFill="1" applyBorder="1" applyAlignment="1">
      <alignment horizontal="center" vertical="top" wrapText="1"/>
    </xf>
    <xf numFmtId="0" fontId="0" fillId="39" borderId="24" xfId="0" applyFill="1" applyBorder="1" applyAlignment="1">
      <alignment/>
    </xf>
    <xf numFmtId="0" fontId="12" fillId="43" borderId="19" xfId="0" applyFont="1" applyFill="1" applyBorder="1" applyAlignment="1">
      <alignment vertical="top" wrapText="1"/>
    </xf>
    <xf numFmtId="0" fontId="12" fillId="43" borderId="19" xfId="0" applyFont="1" applyFill="1" applyBorder="1" applyAlignment="1">
      <alignment horizontal="center" vertical="top" wrapText="1"/>
    </xf>
    <xf numFmtId="0" fontId="0" fillId="43" borderId="20" xfId="0" applyFill="1" applyBorder="1" applyAlignment="1">
      <alignment/>
    </xf>
    <xf numFmtId="0" fontId="12" fillId="43" borderId="23" xfId="0" applyFont="1" applyFill="1" applyBorder="1" applyAlignment="1">
      <alignment vertical="top" wrapText="1"/>
    </xf>
    <xf numFmtId="0" fontId="12" fillId="43" borderId="23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/>
    </xf>
    <xf numFmtId="0" fontId="12" fillId="42" borderId="19" xfId="0" applyFont="1" applyFill="1" applyBorder="1" applyAlignment="1">
      <alignment vertical="top" wrapText="1"/>
    </xf>
    <xf numFmtId="0" fontId="12" fillId="42" borderId="19" xfId="0" applyFont="1" applyFill="1" applyBorder="1" applyAlignment="1">
      <alignment horizontal="center" vertical="top" wrapText="1"/>
    </xf>
    <xf numFmtId="0" fontId="0" fillId="42" borderId="20" xfId="0" applyFill="1" applyBorder="1" applyAlignment="1">
      <alignment/>
    </xf>
    <xf numFmtId="0" fontId="12" fillId="42" borderId="23" xfId="0" applyFont="1" applyFill="1" applyBorder="1" applyAlignment="1">
      <alignment vertical="top" wrapText="1"/>
    </xf>
    <xf numFmtId="0" fontId="12" fillId="42" borderId="23" xfId="0" applyFont="1" applyFill="1" applyBorder="1" applyAlignment="1">
      <alignment horizontal="center" vertical="top" wrapText="1"/>
    </xf>
    <xf numFmtId="0" fontId="0" fillId="42" borderId="24" xfId="0" applyFill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0" fillId="0" borderId="10" xfId="55" applyFont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 wrapText="1"/>
      <protection/>
    </xf>
    <xf numFmtId="0" fontId="14" fillId="0" borderId="0" xfId="55" applyFont="1" applyFill="1" applyBorder="1" applyAlignment="1">
      <alignment horizontal="center" wrapText="1"/>
      <protection/>
    </xf>
    <xf numFmtId="0" fontId="15" fillId="0" borderId="0" xfId="53" applyFont="1" applyFill="1" applyBorder="1" applyAlignment="1">
      <alignment horizontal="left" vertical="top" wrapText="1"/>
      <protection/>
    </xf>
    <xf numFmtId="0" fontId="14" fillId="0" borderId="0" xfId="57" applyFont="1" applyAlignment="1">
      <alignment horizontal="center"/>
      <protection/>
    </xf>
    <xf numFmtId="0" fontId="10" fillId="0" borderId="0" xfId="53" applyFont="1" applyAlignment="1">
      <alignment horizontal="right"/>
      <protection/>
    </xf>
    <xf numFmtId="0" fontId="10" fillId="0" borderId="0" xfId="57" applyFont="1" applyAlignment="1">
      <alignment horizontal="right"/>
      <protection/>
    </xf>
    <xf numFmtId="0" fontId="10" fillId="0" borderId="0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4" fillId="5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17" fontId="2" fillId="0" borderId="38" xfId="0" applyNumberFormat="1" applyFont="1" applyBorder="1" applyAlignment="1">
      <alignment horizontal="center" vertical="top" wrapText="1"/>
    </xf>
    <xf numFmtId="17" fontId="2" fillId="0" borderId="39" xfId="0" applyNumberFormat="1" applyFont="1" applyBorder="1" applyAlignment="1">
      <alignment horizontal="center" vertical="top" wrapText="1"/>
    </xf>
    <xf numFmtId="17" fontId="2" fillId="0" borderId="40" xfId="0" applyNumberFormat="1" applyFont="1" applyBorder="1" applyAlignment="1">
      <alignment horizontal="center" vertical="top" wrapText="1"/>
    </xf>
    <xf numFmtId="0" fontId="2" fillId="46" borderId="41" xfId="0" applyFont="1" applyFill="1" applyBorder="1" applyAlignment="1">
      <alignment horizontal="left" vertical="top" wrapText="1"/>
    </xf>
    <xf numFmtId="0" fontId="2" fillId="46" borderId="32" xfId="0" applyFont="1" applyFill="1" applyBorder="1" applyAlignment="1">
      <alignment horizontal="left" vertical="top" wrapText="1"/>
    </xf>
    <xf numFmtId="0" fontId="2" fillId="46" borderId="42" xfId="0" applyFont="1" applyFill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16" fontId="12" fillId="39" borderId="29" xfId="0" applyNumberFormat="1" applyFont="1" applyFill="1" applyBorder="1" applyAlignment="1">
      <alignment horizontal="center" vertical="top" wrapText="1"/>
    </xf>
    <xf numFmtId="16" fontId="12" fillId="39" borderId="30" xfId="0" applyNumberFormat="1" applyFont="1" applyFill="1" applyBorder="1" applyAlignment="1">
      <alignment horizontal="center" vertical="top" wrapText="1"/>
    </xf>
    <xf numFmtId="16" fontId="12" fillId="39" borderId="31" xfId="0" applyNumberFormat="1" applyFont="1" applyFill="1" applyBorder="1" applyAlignment="1">
      <alignment horizontal="center" vertical="top" wrapText="1"/>
    </xf>
    <xf numFmtId="16" fontId="2" fillId="0" borderId="38" xfId="0" applyNumberFormat="1" applyFont="1" applyBorder="1" applyAlignment="1">
      <alignment horizontal="center" vertical="top" wrapText="1"/>
    </xf>
    <xf numFmtId="16" fontId="2" fillId="0" borderId="40" xfId="0" applyNumberFormat="1" applyFont="1" applyBorder="1" applyAlignment="1">
      <alignment horizontal="center" vertical="top" wrapText="1"/>
    </xf>
    <xf numFmtId="0" fontId="12" fillId="39" borderId="19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left" vertical="top" wrapText="1"/>
    </xf>
    <xf numFmtId="0" fontId="12" fillId="39" borderId="23" xfId="0" applyFont="1" applyFill="1" applyBorder="1" applyAlignment="1">
      <alignment horizontal="left" vertical="top" wrapText="1"/>
    </xf>
    <xf numFmtId="0" fontId="10" fillId="43" borderId="19" xfId="0" applyFont="1" applyFill="1" applyBorder="1" applyAlignment="1">
      <alignment horizontal="left" vertical="top" wrapText="1"/>
    </xf>
    <xf numFmtId="0" fontId="10" fillId="43" borderId="23" xfId="0" applyFont="1" applyFill="1" applyBorder="1" applyAlignment="1">
      <alignment horizontal="left" vertical="top" wrapText="1"/>
    </xf>
    <xf numFmtId="17" fontId="12" fillId="50" borderId="29" xfId="0" applyNumberFormat="1" applyFont="1" applyFill="1" applyBorder="1" applyAlignment="1">
      <alignment horizontal="center" vertical="top" wrapText="1"/>
    </xf>
    <xf numFmtId="17" fontId="12" fillId="50" borderId="30" xfId="0" applyNumberFormat="1" applyFont="1" applyFill="1" applyBorder="1" applyAlignment="1">
      <alignment horizontal="center" vertical="top" wrapText="1"/>
    </xf>
    <xf numFmtId="17" fontId="12" fillId="50" borderId="31" xfId="0" applyNumberFormat="1" applyFont="1" applyFill="1" applyBorder="1" applyAlignment="1">
      <alignment horizontal="center" vertical="top" wrapText="1"/>
    </xf>
    <xf numFmtId="0" fontId="12" fillId="50" borderId="19" xfId="0" applyFont="1" applyFill="1" applyBorder="1" applyAlignment="1">
      <alignment horizontal="left" vertical="top" wrapText="1"/>
    </xf>
    <xf numFmtId="0" fontId="12" fillId="50" borderId="10" xfId="0" applyFont="1" applyFill="1" applyBorder="1" applyAlignment="1">
      <alignment horizontal="left" vertical="top" wrapText="1"/>
    </xf>
    <xf numFmtId="0" fontId="12" fillId="50" borderId="23" xfId="0" applyFont="1" applyFill="1" applyBorder="1" applyAlignment="1">
      <alignment horizontal="left" vertical="top" wrapText="1"/>
    </xf>
    <xf numFmtId="16" fontId="2" fillId="36" borderId="29" xfId="0" applyNumberFormat="1" applyFont="1" applyFill="1" applyBorder="1" applyAlignment="1">
      <alignment horizontal="center" vertical="top" wrapText="1"/>
    </xf>
    <xf numFmtId="16" fontId="2" fillId="36" borderId="30" xfId="0" applyNumberFormat="1" applyFont="1" applyFill="1" applyBorder="1" applyAlignment="1">
      <alignment horizontal="center" vertical="top" wrapText="1"/>
    </xf>
    <xf numFmtId="16" fontId="2" fillId="36" borderId="31" xfId="0" applyNumberFormat="1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2" fillId="48" borderId="41" xfId="0" applyFont="1" applyFill="1" applyBorder="1" applyAlignment="1">
      <alignment horizontal="left" vertical="top" wrapText="1"/>
    </xf>
    <xf numFmtId="0" fontId="2" fillId="48" borderId="32" xfId="0" applyFont="1" applyFill="1" applyBorder="1" applyAlignment="1">
      <alignment horizontal="left" vertical="top" wrapText="1"/>
    </xf>
    <xf numFmtId="0" fontId="2" fillId="48" borderId="42" xfId="0" applyFont="1" applyFill="1" applyBorder="1" applyAlignment="1">
      <alignment horizontal="left" vertical="top" wrapText="1"/>
    </xf>
    <xf numFmtId="0" fontId="2" fillId="35" borderId="41" xfId="0" applyFont="1" applyFill="1" applyBorder="1" applyAlignment="1">
      <alignment horizontal="left" vertical="top" wrapText="1"/>
    </xf>
    <xf numFmtId="0" fontId="2" fillId="35" borderId="42" xfId="0" applyFont="1" applyFill="1" applyBorder="1" applyAlignment="1">
      <alignment horizontal="left" vertical="top" wrapText="1"/>
    </xf>
    <xf numFmtId="16" fontId="2" fillId="0" borderId="39" xfId="0" applyNumberFormat="1" applyFont="1" applyBorder="1" applyAlignment="1">
      <alignment horizontal="center" vertical="top" wrapText="1"/>
    </xf>
    <xf numFmtId="0" fontId="2" fillId="41" borderId="41" xfId="0" applyFont="1" applyFill="1" applyBorder="1" applyAlignment="1">
      <alignment horizontal="left" vertical="top" wrapText="1"/>
    </xf>
    <xf numFmtId="0" fontId="2" fillId="41" borderId="32" xfId="0" applyFont="1" applyFill="1" applyBorder="1" applyAlignment="1">
      <alignment horizontal="left" vertical="top" wrapText="1"/>
    </xf>
    <xf numFmtId="0" fontId="2" fillId="41" borderId="42" xfId="0" applyFont="1" applyFill="1" applyBorder="1" applyAlignment="1">
      <alignment horizontal="left" vertical="top" wrapText="1"/>
    </xf>
    <xf numFmtId="16" fontId="12" fillId="33" borderId="29" xfId="0" applyNumberFormat="1" applyFont="1" applyFill="1" applyBorder="1" applyAlignment="1">
      <alignment horizontal="center" vertical="top" wrapText="1"/>
    </xf>
    <xf numFmtId="16" fontId="12" fillId="33" borderId="30" xfId="0" applyNumberFormat="1" applyFont="1" applyFill="1" applyBorder="1" applyAlignment="1">
      <alignment horizontal="center" vertical="top" wrapText="1"/>
    </xf>
    <xf numFmtId="16" fontId="12" fillId="33" borderId="31" xfId="0" applyNumberFormat="1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23" xfId="0" applyFont="1" applyFill="1" applyBorder="1" applyAlignment="1">
      <alignment horizontal="left" vertical="top" wrapText="1"/>
    </xf>
    <xf numFmtId="0" fontId="2" fillId="49" borderId="41" xfId="0" applyFont="1" applyFill="1" applyBorder="1" applyAlignment="1">
      <alignment horizontal="left" vertical="top" wrapText="1"/>
    </xf>
    <xf numFmtId="0" fontId="2" fillId="49" borderId="32" xfId="0" applyFont="1" applyFill="1" applyBorder="1" applyAlignment="1">
      <alignment horizontal="left" vertical="top" wrapText="1"/>
    </xf>
    <xf numFmtId="0" fontId="2" fillId="49" borderId="42" xfId="0" applyFont="1" applyFill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center" vertical="top" wrapText="1"/>
    </xf>
    <xf numFmtId="0" fontId="2" fillId="35" borderId="45" xfId="0" applyFont="1" applyFill="1" applyBorder="1" applyAlignment="1">
      <alignment horizontal="left" vertical="top" wrapText="1"/>
    </xf>
    <xf numFmtId="0" fontId="2" fillId="35" borderId="43" xfId="0" applyFont="1" applyFill="1" applyBorder="1" applyAlignment="1">
      <alignment horizontal="left" vertical="top" wrapText="1"/>
    </xf>
    <xf numFmtId="0" fontId="2" fillId="39" borderId="41" xfId="0" applyFont="1" applyFill="1" applyBorder="1" applyAlignment="1">
      <alignment horizontal="left" vertical="top" wrapText="1"/>
    </xf>
    <xf numFmtId="0" fontId="2" fillId="39" borderId="32" xfId="0" applyFont="1" applyFill="1" applyBorder="1" applyAlignment="1">
      <alignment horizontal="left" vertical="top" wrapText="1"/>
    </xf>
    <xf numFmtId="0" fontId="2" fillId="39" borderId="42" xfId="0" applyFont="1" applyFill="1" applyBorder="1" applyAlignment="1">
      <alignment horizontal="left" vertical="top" wrapText="1"/>
    </xf>
    <xf numFmtId="0" fontId="2" fillId="36" borderId="41" xfId="0" applyFont="1" applyFill="1" applyBorder="1" applyAlignment="1">
      <alignment horizontal="left" vertical="top" wrapText="1"/>
    </xf>
    <xf numFmtId="0" fontId="2" fillId="36" borderId="32" xfId="0" applyFont="1" applyFill="1" applyBorder="1" applyAlignment="1">
      <alignment horizontal="left" vertical="top" wrapText="1"/>
    </xf>
    <xf numFmtId="0" fontId="2" fillId="36" borderId="42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center"/>
    </xf>
    <xf numFmtId="16" fontId="2" fillId="0" borderId="11" xfId="0" applyNumberFormat="1" applyFont="1" applyBorder="1" applyAlignment="1">
      <alignment horizontal="center" vertical="top" wrapText="1"/>
    </xf>
    <xf numFmtId="16" fontId="2" fillId="0" borderId="3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12" fillId="35" borderId="19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0" fontId="12" fillId="35" borderId="23" xfId="0" applyFont="1" applyFill="1" applyBorder="1" applyAlignment="1">
      <alignment horizontal="left" vertical="top" wrapText="1"/>
    </xf>
    <xf numFmtId="17" fontId="12" fillId="51" borderId="29" xfId="0" applyNumberFormat="1" applyFont="1" applyFill="1" applyBorder="1" applyAlignment="1">
      <alignment horizontal="center" vertical="top" wrapText="1"/>
    </xf>
    <xf numFmtId="17" fontId="12" fillId="51" borderId="30" xfId="0" applyNumberFormat="1" applyFont="1" applyFill="1" applyBorder="1" applyAlignment="1">
      <alignment horizontal="center" vertical="top" wrapText="1"/>
    </xf>
    <xf numFmtId="17" fontId="12" fillId="51" borderId="31" xfId="0" applyNumberFormat="1" applyFont="1" applyFill="1" applyBorder="1" applyAlignment="1">
      <alignment horizontal="center" vertical="top" wrapText="1"/>
    </xf>
    <xf numFmtId="0" fontId="12" fillId="51" borderId="19" xfId="0" applyFont="1" applyFill="1" applyBorder="1" applyAlignment="1">
      <alignment horizontal="left" vertical="top" wrapText="1"/>
    </xf>
    <xf numFmtId="0" fontId="12" fillId="51" borderId="10" xfId="0" applyFont="1" applyFill="1" applyBorder="1" applyAlignment="1">
      <alignment horizontal="left" vertical="top" wrapText="1"/>
    </xf>
    <xf numFmtId="0" fontId="12" fillId="51" borderId="23" xfId="0" applyFont="1" applyFill="1" applyBorder="1" applyAlignment="1">
      <alignment horizontal="left" vertical="top" wrapText="1"/>
    </xf>
    <xf numFmtId="0" fontId="2" fillId="47" borderId="41" xfId="0" applyFont="1" applyFill="1" applyBorder="1" applyAlignment="1">
      <alignment horizontal="left" vertical="top" wrapText="1"/>
    </xf>
    <xf numFmtId="0" fontId="2" fillId="47" borderId="32" xfId="0" applyFont="1" applyFill="1" applyBorder="1" applyAlignment="1">
      <alignment horizontal="left" vertical="top" wrapText="1"/>
    </xf>
    <xf numFmtId="0" fontId="2" fillId="47" borderId="42" xfId="0" applyFont="1" applyFill="1" applyBorder="1" applyAlignment="1">
      <alignment horizontal="left" vertical="top" wrapText="1"/>
    </xf>
    <xf numFmtId="0" fontId="2" fillId="44" borderId="41" xfId="0" applyFont="1" applyFill="1" applyBorder="1" applyAlignment="1">
      <alignment horizontal="left" vertical="top" wrapText="1"/>
    </xf>
    <xf numFmtId="0" fontId="2" fillId="44" borderId="32" xfId="0" applyFont="1" applyFill="1" applyBorder="1" applyAlignment="1">
      <alignment horizontal="left" vertical="top" wrapText="1"/>
    </xf>
    <xf numFmtId="0" fontId="2" fillId="44" borderId="42" xfId="0" applyFont="1" applyFill="1" applyBorder="1" applyAlignment="1">
      <alignment horizontal="left" vertical="top" wrapText="1"/>
    </xf>
    <xf numFmtId="0" fontId="2" fillId="45" borderId="41" xfId="0" applyFont="1" applyFill="1" applyBorder="1" applyAlignment="1">
      <alignment horizontal="left" vertical="top" wrapText="1"/>
    </xf>
    <xf numFmtId="0" fontId="2" fillId="45" borderId="32" xfId="0" applyFont="1" applyFill="1" applyBorder="1" applyAlignment="1">
      <alignment horizontal="left" vertical="top" wrapText="1"/>
    </xf>
    <xf numFmtId="0" fontId="2" fillId="45" borderId="42" xfId="0" applyFont="1" applyFill="1" applyBorder="1" applyAlignment="1">
      <alignment horizontal="left" vertical="top" wrapText="1"/>
    </xf>
    <xf numFmtId="16" fontId="10" fillId="42" borderId="29" xfId="0" applyNumberFormat="1" applyFont="1" applyFill="1" applyBorder="1" applyAlignment="1">
      <alignment horizontal="center" vertical="top" wrapText="1"/>
    </xf>
    <xf numFmtId="16" fontId="10" fillId="42" borderId="30" xfId="0" applyNumberFormat="1" applyFont="1" applyFill="1" applyBorder="1" applyAlignment="1">
      <alignment horizontal="center" vertical="top" wrapText="1"/>
    </xf>
    <xf numFmtId="16" fontId="10" fillId="42" borderId="31" xfId="0" applyNumberFormat="1" applyFont="1" applyFill="1" applyBorder="1" applyAlignment="1">
      <alignment horizontal="center" vertical="top" wrapText="1"/>
    </xf>
    <xf numFmtId="0" fontId="10" fillId="42" borderId="19" xfId="0" applyFont="1" applyFill="1" applyBorder="1" applyAlignment="1">
      <alignment horizontal="left" vertical="top" wrapText="1"/>
    </xf>
    <xf numFmtId="0" fontId="10" fillId="42" borderId="10" xfId="0" applyFont="1" applyFill="1" applyBorder="1" applyAlignment="1">
      <alignment horizontal="left" vertical="top" wrapText="1"/>
    </xf>
    <xf numFmtId="0" fontId="10" fillId="42" borderId="23" xfId="0" applyFont="1" applyFill="1" applyBorder="1" applyAlignment="1">
      <alignment horizontal="left" vertical="top" wrapText="1"/>
    </xf>
    <xf numFmtId="0" fontId="2" fillId="40" borderId="41" xfId="0" applyFont="1" applyFill="1" applyBorder="1" applyAlignment="1">
      <alignment horizontal="left" vertical="top" wrapText="1"/>
    </xf>
    <xf numFmtId="0" fontId="2" fillId="40" borderId="32" xfId="0" applyFont="1" applyFill="1" applyBorder="1" applyAlignment="1">
      <alignment horizontal="left" vertical="top" wrapText="1"/>
    </xf>
    <xf numFmtId="0" fontId="2" fillId="40" borderId="42" xfId="0" applyFont="1" applyFill="1" applyBorder="1" applyAlignment="1">
      <alignment horizontal="left" vertical="top" wrapText="1"/>
    </xf>
    <xf numFmtId="16" fontId="10" fillId="43" borderId="29" xfId="0" applyNumberFormat="1" applyFont="1" applyFill="1" applyBorder="1" applyAlignment="1">
      <alignment horizontal="center" vertical="top" wrapText="1"/>
    </xf>
    <xf numFmtId="16" fontId="10" fillId="43" borderId="31" xfId="0" applyNumberFormat="1" applyFont="1" applyFill="1" applyBorder="1" applyAlignment="1">
      <alignment horizontal="center" vertical="top" wrapText="1"/>
    </xf>
    <xf numFmtId="0" fontId="2" fillId="35" borderId="32" xfId="0" applyFont="1" applyFill="1" applyBorder="1" applyAlignment="1">
      <alignment horizontal="left" vertical="top" wrapText="1"/>
    </xf>
    <xf numFmtId="0" fontId="2" fillId="43" borderId="41" xfId="0" applyFont="1" applyFill="1" applyBorder="1" applyAlignment="1">
      <alignment horizontal="left" vertical="top" wrapText="1"/>
    </xf>
    <xf numFmtId="0" fontId="2" fillId="43" borderId="32" xfId="0" applyFont="1" applyFill="1" applyBorder="1" applyAlignment="1">
      <alignment horizontal="left" vertical="top" wrapText="1"/>
    </xf>
    <xf numFmtId="0" fontId="2" fillId="43" borderId="42" xfId="0" applyFont="1" applyFill="1" applyBorder="1" applyAlignment="1">
      <alignment horizontal="left" vertical="top" wrapText="1"/>
    </xf>
    <xf numFmtId="0" fontId="2" fillId="38" borderId="41" xfId="0" applyFont="1" applyFill="1" applyBorder="1" applyAlignment="1">
      <alignment horizontal="left" vertical="top" wrapText="1"/>
    </xf>
    <xf numFmtId="0" fontId="2" fillId="38" borderId="32" xfId="0" applyFont="1" applyFill="1" applyBorder="1" applyAlignment="1">
      <alignment horizontal="left" vertical="top" wrapText="1"/>
    </xf>
    <xf numFmtId="0" fontId="2" fillId="38" borderId="42" xfId="0" applyFont="1" applyFill="1" applyBorder="1" applyAlignment="1">
      <alignment horizontal="left" vertical="top" wrapText="1"/>
    </xf>
    <xf numFmtId="0" fontId="2" fillId="42" borderId="41" xfId="0" applyFont="1" applyFill="1" applyBorder="1" applyAlignment="1">
      <alignment horizontal="left" vertical="top" wrapText="1"/>
    </xf>
    <xf numFmtId="0" fontId="2" fillId="42" borderId="32" xfId="0" applyFont="1" applyFill="1" applyBorder="1" applyAlignment="1">
      <alignment horizontal="left" vertical="top" wrapText="1"/>
    </xf>
    <xf numFmtId="0" fontId="2" fillId="42" borderId="42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center"/>
    </xf>
    <xf numFmtId="0" fontId="12" fillId="33" borderId="14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46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17" fontId="12" fillId="37" borderId="29" xfId="0" applyNumberFormat="1" applyFont="1" applyFill="1" applyBorder="1" applyAlignment="1">
      <alignment horizontal="center" vertical="top" wrapText="1"/>
    </xf>
    <xf numFmtId="17" fontId="12" fillId="37" borderId="30" xfId="0" applyNumberFormat="1" applyFont="1" applyFill="1" applyBorder="1" applyAlignment="1">
      <alignment horizontal="center" vertical="top" wrapText="1"/>
    </xf>
    <xf numFmtId="17" fontId="12" fillId="37" borderId="31" xfId="0" applyNumberFormat="1" applyFont="1" applyFill="1" applyBorder="1" applyAlignment="1">
      <alignment horizontal="center" vertical="top" wrapText="1"/>
    </xf>
    <xf numFmtId="0" fontId="12" fillId="37" borderId="19" xfId="0" applyFont="1" applyFill="1" applyBorder="1" applyAlignment="1">
      <alignment horizontal="left" vertical="top" wrapText="1"/>
    </xf>
    <xf numFmtId="0" fontId="12" fillId="37" borderId="10" xfId="0" applyFont="1" applyFill="1" applyBorder="1" applyAlignment="1">
      <alignment horizontal="left" vertical="top" wrapText="1"/>
    </xf>
    <xf numFmtId="0" fontId="12" fillId="37" borderId="23" xfId="0" applyFont="1" applyFill="1" applyBorder="1" applyAlignment="1">
      <alignment horizontal="left" vertical="top" wrapText="1"/>
    </xf>
    <xf numFmtId="17" fontId="12" fillId="35" borderId="29" xfId="0" applyNumberFormat="1" applyFont="1" applyFill="1" applyBorder="1" applyAlignment="1">
      <alignment horizontal="center" vertical="top" wrapText="1"/>
    </xf>
    <xf numFmtId="17" fontId="12" fillId="35" borderId="30" xfId="0" applyNumberFormat="1" applyFont="1" applyFill="1" applyBorder="1" applyAlignment="1">
      <alignment horizontal="center" vertical="top" wrapText="1"/>
    </xf>
    <xf numFmtId="17" fontId="12" fillId="35" borderId="31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37" borderId="41" xfId="0" applyFont="1" applyFill="1" applyBorder="1" applyAlignment="1">
      <alignment horizontal="left" vertical="top" wrapText="1"/>
    </xf>
    <xf numFmtId="0" fontId="2" fillId="37" borderId="32" xfId="0" applyFont="1" applyFill="1" applyBorder="1" applyAlignment="1">
      <alignment horizontal="left" vertical="top" wrapText="1"/>
    </xf>
    <xf numFmtId="0" fontId="2" fillId="37" borderId="42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остранцы эндоскопия" xfId="53"/>
    <cellStyle name="Обычный_Лист1" xfId="54"/>
    <cellStyle name="Обычный_МАССАЖ" xfId="55"/>
    <cellStyle name="Обычный_УЗИ ЭТО" xfId="56"/>
    <cellStyle name="Обычный_эндоскопия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tabSelected="1" zoomScalePageLayoutView="0" workbookViewId="0" topLeftCell="A4">
      <selection activeCell="K10" sqref="K10"/>
    </sheetView>
  </sheetViews>
  <sheetFormatPr defaultColWidth="9.00390625" defaultRowHeight="12.75"/>
  <cols>
    <col min="1" max="1" width="4.75390625" style="90" customWidth="1"/>
    <col min="2" max="2" width="35.125" style="90" customWidth="1"/>
    <col min="3" max="3" width="8.125" style="91" hidden="1" customWidth="1"/>
    <col min="4" max="4" width="9.375" style="112" hidden="1" customWidth="1"/>
    <col min="5" max="5" width="10.375" style="112" hidden="1" customWidth="1"/>
    <col min="6" max="6" width="7.00390625" style="90" customWidth="1"/>
    <col min="7" max="7" width="9.125" style="91" customWidth="1"/>
    <col min="8" max="16384" width="9.125" style="90" customWidth="1"/>
  </cols>
  <sheetData>
    <row r="1" spans="1:6" ht="15.75">
      <c r="A1" s="408"/>
      <c r="B1" s="408"/>
      <c r="C1" s="408"/>
      <c r="D1" s="408"/>
      <c r="E1" s="408"/>
      <c r="F1" s="188" t="s">
        <v>179</v>
      </c>
    </row>
    <row r="2" spans="1:6" ht="15.75">
      <c r="A2" s="408"/>
      <c r="B2" s="408"/>
      <c r="C2" s="408"/>
      <c r="D2" s="408"/>
      <c r="E2" s="408"/>
      <c r="F2" s="397" t="s">
        <v>185</v>
      </c>
    </row>
    <row r="3" spans="1:6" ht="12.75" customHeight="1">
      <c r="A3" s="189"/>
      <c r="B3" s="189"/>
      <c r="C3" s="189"/>
      <c r="D3" s="189"/>
      <c r="E3" s="189"/>
      <c r="F3" s="397"/>
    </row>
    <row r="4" spans="1:6" ht="11.25" customHeight="1">
      <c r="A4" s="189"/>
      <c r="B4" s="189"/>
      <c r="C4" s="189"/>
      <c r="D4" s="189"/>
      <c r="E4" s="189"/>
      <c r="F4" s="397"/>
    </row>
    <row r="5" spans="1:6" ht="15.75">
      <c r="A5" s="408"/>
      <c r="B5" s="408"/>
      <c r="C5" s="408"/>
      <c r="D5" s="408"/>
      <c r="E5" s="408"/>
      <c r="F5" s="192" t="s">
        <v>183</v>
      </c>
    </row>
    <row r="6" spans="1:7" ht="15.75">
      <c r="A6" s="409"/>
      <c r="B6" s="409"/>
      <c r="C6" s="409"/>
      <c r="D6" s="409"/>
      <c r="E6" s="409"/>
      <c r="F6" s="179" t="s">
        <v>200</v>
      </c>
      <c r="G6" s="167"/>
    </row>
    <row r="7" spans="1:7" ht="12.75">
      <c r="A7" s="178"/>
      <c r="B7" s="178"/>
      <c r="C7" s="178"/>
      <c r="D7" s="178"/>
      <c r="E7" s="178"/>
      <c r="F7" s="112"/>
      <c r="G7" s="167"/>
    </row>
    <row r="8" spans="1:7" ht="12.75">
      <c r="A8" s="178"/>
      <c r="B8" s="178"/>
      <c r="C8" s="178"/>
      <c r="D8" s="178"/>
      <c r="E8" s="178"/>
      <c r="F8" s="112"/>
      <c r="G8" s="167"/>
    </row>
    <row r="9" spans="1:6" ht="18" customHeight="1">
      <c r="A9" s="404" t="s">
        <v>201</v>
      </c>
      <c r="B9" s="404"/>
      <c r="C9" s="404"/>
      <c r="D9" s="404"/>
      <c r="E9" s="404"/>
      <c r="F9" s="404"/>
    </row>
    <row r="10" spans="1:6" ht="33" customHeight="1">
      <c r="A10" s="404" t="s">
        <v>180</v>
      </c>
      <c r="B10" s="404"/>
      <c r="C10" s="404"/>
      <c r="D10" s="404"/>
      <c r="E10" s="404"/>
      <c r="F10" s="404"/>
    </row>
    <row r="11" spans="1:6" ht="14.25" customHeight="1">
      <c r="A11" s="405" t="s">
        <v>202</v>
      </c>
      <c r="B11" s="405"/>
      <c r="C11" s="405"/>
      <c r="D11" s="405"/>
      <c r="E11" s="405"/>
      <c r="F11" s="405"/>
    </row>
    <row r="12" spans="1:6" ht="15" customHeight="1">
      <c r="A12" s="403" t="s">
        <v>0</v>
      </c>
      <c r="B12" s="403" t="s">
        <v>2</v>
      </c>
      <c r="C12" s="191"/>
      <c r="D12" s="191"/>
      <c r="E12" s="191"/>
      <c r="F12" s="411" t="s">
        <v>124</v>
      </c>
    </row>
    <row r="13" spans="1:6" ht="15" customHeight="1">
      <c r="A13" s="403"/>
      <c r="B13" s="403"/>
      <c r="C13" s="191"/>
      <c r="D13" s="191"/>
      <c r="E13" s="191"/>
      <c r="F13" s="411"/>
    </row>
    <row r="14" spans="1:6" ht="15" customHeight="1">
      <c r="A14" s="403"/>
      <c r="B14" s="403"/>
      <c r="C14" s="191"/>
      <c r="D14" s="191"/>
      <c r="E14" s="191"/>
      <c r="F14" s="411"/>
    </row>
    <row r="15" spans="1:6" ht="54.75" customHeight="1">
      <c r="A15" s="403"/>
      <c r="B15" s="403"/>
      <c r="C15" s="93"/>
      <c r="D15" s="92"/>
      <c r="E15" s="92"/>
      <c r="F15" s="411"/>
    </row>
    <row r="16" spans="1:12" ht="12.75" customHeight="1">
      <c r="A16" s="193">
        <v>1</v>
      </c>
      <c r="B16" s="193">
        <v>2</v>
      </c>
      <c r="C16" s="194">
        <v>3</v>
      </c>
      <c r="D16" s="195">
        <v>4</v>
      </c>
      <c r="E16" s="195">
        <v>5</v>
      </c>
      <c r="F16" s="195">
        <v>3</v>
      </c>
      <c r="H16" s="410"/>
      <c r="I16" s="410"/>
      <c r="J16" s="410"/>
      <c r="K16" s="410"/>
      <c r="L16" s="410"/>
    </row>
    <row r="17" spans="1:12" ht="14.25">
      <c r="A17" s="199">
        <v>1</v>
      </c>
      <c r="B17" s="401" t="s">
        <v>13</v>
      </c>
      <c r="C17" s="402"/>
      <c r="D17" s="402"/>
      <c r="E17" s="402"/>
      <c r="F17" s="402"/>
      <c r="H17" s="410"/>
      <c r="I17" s="410"/>
      <c r="J17" s="410"/>
      <c r="K17" s="410"/>
      <c r="L17" s="410"/>
    </row>
    <row r="18" spans="1:12" ht="29.25" customHeight="1">
      <c r="A18" s="100" t="s">
        <v>7</v>
      </c>
      <c r="B18" s="101" t="s">
        <v>14</v>
      </c>
      <c r="C18" s="102">
        <v>79500</v>
      </c>
      <c r="D18" s="96" t="e">
        <f>#REF!</f>
        <v>#REF!</v>
      </c>
      <c r="E18" s="103" t="e">
        <f>D18+C18</f>
        <v>#REF!</v>
      </c>
      <c r="F18" s="158">
        <v>13.38</v>
      </c>
      <c r="G18" s="156"/>
      <c r="H18" s="410"/>
      <c r="I18" s="410"/>
      <c r="J18" s="410"/>
      <c r="K18" s="410"/>
      <c r="L18" s="410"/>
    </row>
    <row r="19" spans="1:7" ht="26.25" customHeight="1">
      <c r="A19" s="100" t="s">
        <v>8</v>
      </c>
      <c r="B19" s="101" t="s">
        <v>15</v>
      </c>
      <c r="C19" s="102">
        <v>38200</v>
      </c>
      <c r="D19" s="96" t="e">
        <f>#REF!</f>
        <v>#REF!</v>
      </c>
      <c r="E19" s="103" t="e">
        <f>D19+C19</f>
        <v>#REF!</v>
      </c>
      <c r="F19" s="158">
        <v>6.36</v>
      </c>
      <c r="G19" s="156"/>
    </row>
    <row r="20" spans="1:7" ht="14.25">
      <c r="A20" s="199">
        <v>2</v>
      </c>
      <c r="B20" s="196" t="s">
        <v>16</v>
      </c>
      <c r="C20" s="197"/>
      <c r="D20" s="197"/>
      <c r="E20" s="197"/>
      <c r="F20" s="197"/>
      <c r="G20" s="156"/>
    </row>
    <row r="21" spans="1:7" ht="18" customHeight="1">
      <c r="A21" s="100" t="s">
        <v>36</v>
      </c>
      <c r="B21" s="101" t="s">
        <v>17</v>
      </c>
      <c r="C21" s="102">
        <v>19100</v>
      </c>
      <c r="D21" s="96" t="e">
        <f>#REF!</f>
        <v>#REF!</v>
      </c>
      <c r="E21" s="103" t="e">
        <f aca="true" t="shared" si="0" ref="E21:E39">D21+C21</f>
        <v>#REF!</v>
      </c>
      <c r="F21" s="158">
        <v>3.23</v>
      </c>
      <c r="G21" s="156"/>
    </row>
    <row r="22" spans="1:7" ht="12.75">
      <c r="A22" s="100" t="s">
        <v>37</v>
      </c>
      <c r="B22" s="101" t="s">
        <v>18</v>
      </c>
      <c r="C22" s="102">
        <v>50900</v>
      </c>
      <c r="D22" s="96" t="e">
        <f>#REF!</f>
        <v>#REF!</v>
      </c>
      <c r="E22" s="103" t="e">
        <f t="shared" si="0"/>
        <v>#REF!</v>
      </c>
      <c r="F22" s="158">
        <v>8.63</v>
      </c>
      <c r="G22" s="156"/>
    </row>
    <row r="23" spans="1:7" ht="12.75">
      <c r="A23" s="100" t="s">
        <v>38</v>
      </c>
      <c r="B23" s="101" t="s">
        <v>19</v>
      </c>
      <c r="C23" s="102">
        <v>95400</v>
      </c>
      <c r="D23" s="96" t="e">
        <f>#REF!</f>
        <v>#REF!</v>
      </c>
      <c r="E23" s="103" t="e">
        <f t="shared" si="0"/>
        <v>#REF!</v>
      </c>
      <c r="F23" s="158">
        <v>16.08</v>
      </c>
      <c r="G23" s="156"/>
    </row>
    <row r="24" spans="1:7" ht="25.5">
      <c r="A24" s="104" t="s">
        <v>40</v>
      </c>
      <c r="B24" s="98" t="s">
        <v>39</v>
      </c>
      <c r="C24" s="102">
        <v>25400</v>
      </c>
      <c r="D24" s="96">
        <v>0</v>
      </c>
      <c r="E24" s="103">
        <f t="shared" si="0"/>
        <v>25400</v>
      </c>
      <c r="F24" s="158">
        <v>4.2</v>
      </c>
      <c r="G24" s="156"/>
    </row>
    <row r="25" spans="1:7" ht="12.75">
      <c r="A25" s="105" t="s">
        <v>46</v>
      </c>
      <c r="B25" s="101" t="s">
        <v>41</v>
      </c>
      <c r="C25" s="102">
        <v>15900</v>
      </c>
      <c r="D25" s="96" t="e">
        <f>#REF!</f>
        <v>#REF!</v>
      </c>
      <c r="E25" s="103" t="e">
        <f t="shared" si="0"/>
        <v>#REF!</v>
      </c>
      <c r="F25" s="158">
        <v>2.69</v>
      </c>
      <c r="G25" s="156"/>
    </row>
    <row r="26" spans="1:7" ht="12.75">
      <c r="A26" s="105" t="s">
        <v>47</v>
      </c>
      <c r="B26" s="101" t="s">
        <v>42</v>
      </c>
      <c r="C26" s="102">
        <v>15900</v>
      </c>
      <c r="D26" s="96" t="e">
        <f>#REF!</f>
        <v>#REF!</v>
      </c>
      <c r="E26" s="103" t="e">
        <f t="shared" si="0"/>
        <v>#REF!</v>
      </c>
      <c r="F26" s="158">
        <v>2.69</v>
      </c>
      <c r="G26" s="156"/>
    </row>
    <row r="27" spans="1:7" ht="27" customHeight="1">
      <c r="A27" s="105" t="s">
        <v>48</v>
      </c>
      <c r="B27" s="101" t="s">
        <v>43</v>
      </c>
      <c r="C27" s="102">
        <v>63600</v>
      </c>
      <c r="D27" s="96" t="e">
        <f>#REF!</f>
        <v>#REF!</v>
      </c>
      <c r="E27" s="103" t="e">
        <f t="shared" si="0"/>
        <v>#REF!</v>
      </c>
      <c r="F27" s="158">
        <v>10.67</v>
      </c>
      <c r="G27" s="156"/>
    </row>
    <row r="28" spans="1:7" ht="18.75" customHeight="1">
      <c r="A28" s="105" t="s">
        <v>49</v>
      </c>
      <c r="B28" s="101" t="s">
        <v>44</v>
      </c>
      <c r="C28" s="102">
        <v>47700</v>
      </c>
      <c r="D28" s="96" t="e">
        <f>#REF!</f>
        <v>#REF!</v>
      </c>
      <c r="E28" s="103" t="e">
        <f t="shared" si="0"/>
        <v>#REF!</v>
      </c>
      <c r="F28" s="158">
        <v>7.97</v>
      </c>
      <c r="G28" s="156"/>
    </row>
    <row r="29" spans="1:7" ht="25.5" customHeight="1">
      <c r="A29" s="105" t="s">
        <v>50</v>
      </c>
      <c r="B29" s="101" t="s">
        <v>45</v>
      </c>
      <c r="C29" s="102">
        <v>25400</v>
      </c>
      <c r="D29" s="96" t="e">
        <f>#REF!</f>
        <v>#REF!</v>
      </c>
      <c r="E29" s="103" t="e">
        <f t="shared" si="0"/>
        <v>#REF!</v>
      </c>
      <c r="F29" s="158">
        <v>4.2</v>
      </c>
      <c r="G29" s="156"/>
    </row>
    <row r="30" spans="1:7" ht="12.75">
      <c r="A30" s="106" t="s">
        <v>57</v>
      </c>
      <c r="B30" s="101" t="s">
        <v>51</v>
      </c>
      <c r="C30" s="102">
        <v>95400</v>
      </c>
      <c r="D30" s="96" t="e">
        <f>#REF!</f>
        <v>#REF!</v>
      </c>
      <c r="E30" s="103" t="e">
        <f t="shared" si="0"/>
        <v>#REF!</v>
      </c>
      <c r="F30" s="158">
        <v>16.07</v>
      </c>
      <c r="G30" s="156"/>
    </row>
    <row r="31" spans="1:7" ht="26.25" customHeight="1">
      <c r="A31" s="107" t="s">
        <v>58</v>
      </c>
      <c r="B31" s="101" t="s">
        <v>126</v>
      </c>
      <c r="C31" s="102">
        <v>63600</v>
      </c>
      <c r="D31" s="96" t="e">
        <f>#REF!</f>
        <v>#REF!</v>
      </c>
      <c r="E31" s="103" t="e">
        <f t="shared" si="0"/>
        <v>#REF!</v>
      </c>
      <c r="F31" s="158">
        <v>10.67</v>
      </c>
      <c r="G31" s="156"/>
    </row>
    <row r="32" spans="1:7" ht="15.75" customHeight="1">
      <c r="A32" s="107" t="s">
        <v>59</v>
      </c>
      <c r="B32" s="101" t="s">
        <v>53</v>
      </c>
      <c r="C32" s="102">
        <v>25400</v>
      </c>
      <c r="D32" s="96" t="e">
        <f>#REF!</f>
        <v>#REF!</v>
      </c>
      <c r="E32" s="103" t="e">
        <f t="shared" si="0"/>
        <v>#REF!</v>
      </c>
      <c r="F32" s="158">
        <v>4.2</v>
      </c>
      <c r="G32" s="156"/>
    </row>
    <row r="33" spans="1:7" ht="12.75">
      <c r="A33" s="107" t="s">
        <v>60</v>
      </c>
      <c r="B33" s="101" t="s">
        <v>54</v>
      </c>
      <c r="C33" s="102">
        <v>15900</v>
      </c>
      <c r="D33" s="96" t="e">
        <f>#REF!</f>
        <v>#REF!</v>
      </c>
      <c r="E33" s="103" t="e">
        <f t="shared" si="0"/>
        <v>#REF!</v>
      </c>
      <c r="F33" s="158">
        <v>2.7</v>
      </c>
      <c r="G33" s="156"/>
    </row>
    <row r="34" spans="1:7" ht="12.75">
      <c r="A34" s="107" t="s">
        <v>61</v>
      </c>
      <c r="B34" s="101" t="s">
        <v>55</v>
      </c>
      <c r="C34" s="102">
        <v>15900</v>
      </c>
      <c r="D34" s="96" t="e">
        <f>#REF!</f>
        <v>#REF!</v>
      </c>
      <c r="E34" s="103" t="e">
        <f t="shared" si="0"/>
        <v>#REF!</v>
      </c>
      <c r="F34" s="158">
        <v>2.7</v>
      </c>
      <c r="G34" s="156"/>
    </row>
    <row r="35" spans="1:7" ht="12.75">
      <c r="A35" s="107" t="s">
        <v>62</v>
      </c>
      <c r="B35" s="101" t="s">
        <v>56</v>
      </c>
      <c r="C35" s="102">
        <v>47700</v>
      </c>
      <c r="D35" s="96" t="e">
        <f>#REF!</f>
        <v>#REF!</v>
      </c>
      <c r="E35" s="103" t="e">
        <f t="shared" si="0"/>
        <v>#REF!</v>
      </c>
      <c r="F35" s="158">
        <v>7.97</v>
      </c>
      <c r="G35" s="156"/>
    </row>
    <row r="36" spans="1:7" ht="16.5" customHeight="1">
      <c r="A36" s="105" t="s">
        <v>23</v>
      </c>
      <c r="B36" s="101" t="s">
        <v>22</v>
      </c>
      <c r="C36" s="102">
        <v>47700</v>
      </c>
      <c r="D36" s="96" t="e">
        <f>#REF!</f>
        <v>#REF!</v>
      </c>
      <c r="E36" s="103" t="e">
        <f t="shared" si="0"/>
        <v>#REF!</v>
      </c>
      <c r="F36" s="158">
        <v>7.97</v>
      </c>
      <c r="G36" s="156"/>
    </row>
    <row r="37" spans="1:7" ht="12.75">
      <c r="A37" s="105" t="s">
        <v>21</v>
      </c>
      <c r="B37" s="101" t="s">
        <v>20</v>
      </c>
      <c r="C37" s="102">
        <v>79500</v>
      </c>
      <c r="D37" s="96" t="e">
        <f>#REF!</f>
        <v>#REF!</v>
      </c>
      <c r="E37" s="103" t="e">
        <f t="shared" si="0"/>
        <v>#REF!</v>
      </c>
      <c r="F37" s="158">
        <v>13.37</v>
      </c>
      <c r="G37" s="156"/>
    </row>
    <row r="38" spans="1:7" ht="12.75">
      <c r="A38" s="105" t="s">
        <v>64</v>
      </c>
      <c r="B38" s="101" t="s">
        <v>63</v>
      </c>
      <c r="C38" s="102">
        <v>31800</v>
      </c>
      <c r="D38" s="96" t="e">
        <f>#REF!</f>
        <v>#REF!</v>
      </c>
      <c r="E38" s="103" t="e">
        <f t="shared" si="0"/>
        <v>#REF!</v>
      </c>
      <c r="F38" s="158">
        <v>4.9</v>
      </c>
      <c r="G38" s="156"/>
    </row>
    <row r="39" spans="1:7" ht="12.75">
      <c r="A39" s="105" t="s">
        <v>66</v>
      </c>
      <c r="B39" s="101" t="s">
        <v>65</v>
      </c>
      <c r="C39" s="102">
        <v>95400</v>
      </c>
      <c r="D39" s="96" t="e">
        <f>#REF!</f>
        <v>#REF!</v>
      </c>
      <c r="E39" s="103" t="e">
        <f t="shared" si="0"/>
        <v>#REF!</v>
      </c>
      <c r="F39" s="158">
        <v>16.07</v>
      </c>
      <c r="G39" s="156"/>
    </row>
    <row r="40" spans="1:7" ht="19.5" customHeight="1">
      <c r="A40" s="200">
        <v>3</v>
      </c>
      <c r="B40" s="401" t="s">
        <v>67</v>
      </c>
      <c r="C40" s="402"/>
      <c r="D40" s="402"/>
      <c r="E40" s="402"/>
      <c r="F40" s="402"/>
      <c r="G40" s="156"/>
    </row>
    <row r="41" spans="1:7" ht="12.75">
      <c r="A41" s="100" t="s">
        <v>69</v>
      </c>
      <c r="B41" s="101" t="s">
        <v>68</v>
      </c>
      <c r="C41" s="102">
        <v>15900</v>
      </c>
      <c r="D41" s="96" t="e">
        <f>#REF!</f>
        <v>#REF!</v>
      </c>
      <c r="E41" s="103" t="e">
        <f>D41+C41</f>
        <v>#REF!</v>
      </c>
      <c r="F41" s="158">
        <v>2.7</v>
      </c>
      <c r="G41" s="156"/>
    </row>
    <row r="42" spans="1:7" ht="27.75" customHeight="1">
      <c r="A42" s="100" t="s">
        <v>6</v>
      </c>
      <c r="B42" s="101" t="s">
        <v>31</v>
      </c>
      <c r="C42" s="102">
        <v>25400</v>
      </c>
      <c r="D42" s="96" t="e">
        <f>#REF!</f>
        <v>#REF!</v>
      </c>
      <c r="E42" s="103" t="e">
        <f>D42+C42</f>
        <v>#REF!</v>
      </c>
      <c r="F42" s="158">
        <v>4.2</v>
      </c>
      <c r="G42" s="156"/>
    </row>
    <row r="43" spans="1:7" ht="12.75">
      <c r="A43" s="100" t="s">
        <v>127</v>
      </c>
      <c r="B43" s="101" t="s">
        <v>128</v>
      </c>
      <c r="C43" s="102">
        <v>47700</v>
      </c>
      <c r="D43" s="96" t="e">
        <f>#REF!</f>
        <v>#REF!</v>
      </c>
      <c r="E43" s="96" t="e">
        <f>C43+D43</f>
        <v>#REF!</v>
      </c>
      <c r="F43" s="157">
        <v>7.97</v>
      </c>
      <c r="G43" s="156"/>
    </row>
    <row r="44" spans="1:7" ht="14.25">
      <c r="A44" s="199">
        <v>2</v>
      </c>
      <c r="B44" s="401" t="s">
        <v>16</v>
      </c>
      <c r="C44" s="402"/>
      <c r="D44" s="402"/>
      <c r="E44" s="402"/>
      <c r="F44" s="402"/>
      <c r="G44" s="156"/>
    </row>
    <row r="45" spans="1:7" ht="25.5">
      <c r="A45" s="99" t="s">
        <v>134</v>
      </c>
      <c r="B45" s="99" t="s">
        <v>135</v>
      </c>
      <c r="C45" s="102"/>
      <c r="D45" s="96"/>
      <c r="E45" s="96"/>
      <c r="F45" s="158">
        <v>3.23</v>
      </c>
      <c r="G45" s="156"/>
    </row>
    <row r="46" spans="1:7" ht="12.75">
      <c r="A46" s="99" t="s">
        <v>137</v>
      </c>
      <c r="B46" s="99" t="s">
        <v>138</v>
      </c>
      <c r="C46" s="102"/>
      <c r="D46" s="96"/>
      <c r="E46" s="96"/>
      <c r="F46" s="158">
        <v>13.37</v>
      </c>
      <c r="G46" s="156"/>
    </row>
    <row r="47" spans="1:7" ht="12.75">
      <c r="A47" s="99" t="s">
        <v>142</v>
      </c>
      <c r="B47" s="99" t="s">
        <v>143</v>
      </c>
      <c r="C47" s="102"/>
      <c r="D47" s="96"/>
      <c r="E47" s="96"/>
      <c r="F47" s="158">
        <v>13.37</v>
      </c>
      <c r="G47" s="156"/>
    </row>
    <row r="48" spans="1:7" ht="25.5">
      <c r="A48" s="99" t="s">
        <v>150</v>
      </c>
      <c r="B48" s="99" t="s">
        <v>151</v>
      </c>
      <c r="C48" s="102"/>
      <c r="D48" s="96"/>
      <c r="E48" s="96"/>
      <c r="F48" s="158">
        <v>7.97</v>
      </c>
      <c r="G48" s="156"/>
    </row>
    <row r="49" spans="1:7" ht="14.25" customHeight="1">
      <c r="A49" s="99" t="s">
        <v>144</v>
      </c>
      <c r="B49" s="99" t="s">
        <v>145</v>
      </c>
      <c r="C49" s="102"/>
      <c r="D49" s="96"/>
      <c r="E49" s="96"/>
      <c r="F49" s="158">
        <v>18.77</v>
      </c>
      <c r="G49" s="156"/>
    </row>
    <row r="50" spans="1:7" ht="25.5">
      <c r="A50" s="99" t="s">
        <v>153</v>
      </c>
      <c r="B50" s="99" t="s">
        <v>154</v>
      </c>
      <c r="C50" s="102"/>
      <c r="D50" s="96"/>
      <c r="E50" s="96"/>
      <c r="F50" s="158">
        <v>5.27</v>
      </c>
      <c r="G50" s="156"/>
    </row>
    <row r="51" spans="1:7" ht="12.75">
      <c r="A51" s="99" t="s">
        <v>157</v>
      </c>
      <c r="B51" s="99" t="s">
        <v>158</v>
      </c>
      <c r="C51" s="102"/>
      <c r="D51" s="96"/>
      <c r="E51" s="96"/>
      <c r="F51" s="158">
        <v>10.67</v>
      </c>
      <c r="G51" s="156"/>
    </row>
    <row r="52" spans="1:7" ht="30" customHeight="1">
      <c r="A52" s="99" t="s">
        <v>164</v>
      </c>
      <c r="B52" s="99" t="s">
        <v>165</v>
      </c>
      <c r="C52" s="102"/>
      <c r="D52" s="96"/>
      <c r="E52" s="96"/>
      <c r="F52" s="158">
        <v>18.77</v>
      </c>
      <c r="G52" s="156"/>
    </row>
    <row r="53" spans="1:7" ht="17.25" customHeight="1">
      <c r="A53" s="200">
        <v>3</v>
      </c>
      <c r="B53" s="401" t="s">
        <v>67</v>
      </c>
      <c r="C53" s="402"/>
      <c r="D53" s="402"/>
      <c r="E53" s="402"/>
      <c r="F53" s="402"/>
      <c r="G53" s="156"/>
    </row>
    <row r="54" spans="1:7" ht="25.5">
      <c r="A54" s="99" t="s">
        <v>118</v>
      </c>
      <c r="B54" s="99" t="s">
        <v>166</v>
      </c>
      <c r="C54" s="102"/>
      <c r="D54" s="96"/>
      <c r="E54" s="96"/>
      <c r="F54" s="96">
        <v>2.7</v>
      </c>
      <c r="G54" s="156"/>
    </row>
    <row r="55" spans="1:7" ht="12.75">
      <c r="A55" s="155"/>
      <c r="B55" s="155"/>
      <c r="C55" s="152"/>
      <c r="D55" s="153"/>
      <c r="E55" s="153"/>
      <c r="F55" s="154"/>
      <c r="G55" s="156"/>
    </row>
    <row r="56" spans="1:7" ht="6.75" customHeight="1">
      <c r="A56" s="113"/>
      <c r="B56" s="114"/>
      <c r="G56" s="156"/>
    </row>
    <row r="57" spans="1:7" ht="15.75">
      <c r="A57" s="406" t="s">
        <v>3</v>
      </c>
      <c r="B57" s="406"/>
      <c r="C57" s="181"/>
      <c r="D57" s="407" t="s">
        <v>125</v>
      </c>
      <c r="E57" s="407"/>
      <c r="F57" s="180" t="s">
        <v>171</v>
      </c>
      <c r="G57" s="156"/>
    </row>
    <row r="58" ht="12.75">
      <c r="G58" s="156"/>
    </row>
    <row r="59" ht="12.75">
      <c r="G59" s="156"/>
    </row>
    <row r="60" ht="12.75">
      <c r="G60" s="156"/>
    </row>
  </sheetData>
  <sheetProtection/>
  <mergeCells count="21">
    <mergeCell ref="H16:H18"/>
    <mergeCell ref="L16:L18"/>
    <mergeCell ref="I16:I18"/>
    <mergeCell ref="J16:J18"/>
    <mergeCell ref="K16:K18"/>
    <mergeCell ref="F12:F15"/>
    <mergeCell ref="A57:B57"/>
    <mergeCell ref="D57:E57"/>
    <mergeCell ref="A1:E1"/>
    <mergeCell ref="A2:E2"/>
    <mergeCell ref="A6:E6"/>
    <mergeCell ref="A5:E5"/>
    <mergeCell ref="B44:F44"/>
    <mergeCell ref="B40:F40"/>
    <mergeCell ref="A12:A15"/>
    <mergeCell ref="B53:F53"/>
    <mergeCell ref="B12:B15"/>
    <mergeCell ref="B17:F17"/>
    <mergeCell ref="A9:F9"/>
    <mergeCell ref="A10:F10"/>
    <mergeCell ref="A11:F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8"/>
  <sheetViews>
    <sheetView zoomScalePageLayoutView="0" workbookViewId="0" topLeftCell="A46">
      <selection activeCell="H18" sqref="H18:K27"/>
    </sheetView>
  </sheetViews>
  <sheetFormatPr defaultColWidth="9.00390625" defaultRowHeight="12.75"/>
  <cols>
    <col min="1" max="1" width="4.25390625" style="90" customWidth="1"/>
    <col min="2" max="2" width="35.125" style="90" customWidth="1"/>
    <col min="3" max="3" width="8.375" style="90" hidden="1" customWidth="1"/>
    <col min="4" max="4" width="10.75390625" style="112" hidden="1" customWidth="1"/>
    <col min="5" max="5" width="9.875" style="112" hidden="1" customWidth="1"/>
    <col min="6" max="6" width="10.125" style="90" hidden="1" customWidth="1"/>
    <col min="7" max="7" width="9.125" style="90" customWidth="1"/>
    <col min="8" max="8" width="9.125" style="91" customWidth="1"/>
    <col min="9" max="16384" width="9.125" style="90" customWidth="1"/>
  </cols>
  <sheetData>
    <row r="1" spans="1:7" ht="15.75">
      <c r="A1" s="408"/>
      <c r="B1" s="408"/>
      <c r="C1" s="408"/>
      <c r="D1" s="408"/>
      <c r="E1" s="408"/>
      <c r="F1" s="89"/>
      <c r="G1" s="188" t="s">
        <v>178</v>
      </c>
    </row>
    <row r="2" spans="1:7" ht="15.75">
      <c r="A2" s="408"/>
      <c r="B2" s="408"/>
      <c r="C2" s="408"/>
      <c r="D2" s="408"/>
      <c r="E2" s="408"/>
      <c r="F2" s="89"/>
      <c r="G2" s="397" t="s">
        <v>184</v>
      </c>
    </row>
    <row r="3" spans="1:7" ht="15.75">
      <c r="A3" s="189"/>
      <c r="B3" s="189"/>
      <c r="C3" s="189"/>
      <c r="D3" s="189"/>
      <c r="E3" s="189"/>
      <c r="F3" s="89"/>
      <c r="G3" s="397"/>
    </row>
    <row r="4" spans="1:7" ht="9" customHeight="1">
      <c r="A4" s="189"/>
      <c r="B4" s="189"/>
      <c r="C4" s="189"/>
      <c r="D4" s="189"/>
      <c r="E4" s="189"/>
      <c r="F4" s="89"/>
      <c r="G4" s="397"/>
    </row>
    <row r="5" spans="1:7" ht="15.75">
      <c r="A5" s="408"/>
      <c r="B5" s="408"/>
      <c r="C5" s="408"/>
      <c r="D5" s="408"/>
      <c r="E5" s="408"/>
      <c r="F5" s="89"/>
      <c r="G5" s="192" t="s">
        <v>183</v>
      </c>
    </row>
    <row r="6" spans="1:8" ht="15.75">
      <c r="A6" s="409"/>
      <c r="B6" s="409"/>
      <c r="C6" s="409"/>
      <c r="D6" s="409"/>
      <c r="E6" s="409"/>
      <c r="G6" s="179" t="s">
        <v>200</v>
      </c>
      <c r="H6" s="167"/>
    </row>
    <row r="7" spans="1:8" ht="15.75">
      <c r="A7" s="178"/>
      <c r="B7" s="178"/>
      <c r="C7" s="178"/>
      <c r="D7" s="178"/>
      <c r="E7" s="178"/>
      <c r="G7" s="179"/>
      <c r="H7" s="167"/>
    </row>
    <row r="8" spans="1:8" ht="15.75">
      <c r="A8" s="178"/>
      <c r="B8" s="178"/>
      <c r="C8" s="178"/>
      <c r="D8" s="178"/>
      <c r="E8" s="178"/>
      <c r="G8" s="179"/>
      <c r="H8" s="167"/>
    </row>
    <row r="9" spans="1:7" ht="15.75" customHeight="1">
      <c r="A9" s="404" t="s">
        <v>203</v>
      </c>
      <c r="B9" s="404"/>
      <c r="C9" s="404"/>
      <c r="D9" s="404"/>
      <c r="E9" s="404"/>
      <c r="F9" s="404"/>
      <c r="G9" s="404"/>
    </row>
    <row r="10" spans="1:7" ht="18" customHeight="1">
      <c r="A10" s="404" t="s">
        <v>119</v>
      </c>
      <c r="B10" s="404"/>
      <c r="C10" s="404"/>
      <c r="D10" s="404"/>
      <c r="E10" s="404"/>
      <c r="F10" s="404"/>
      <c r="G10" s="404"/>
    </row>
    <row r="11" spans="1:7" ht="14.25" customHeight="1">
      <c r="A11" s="405" t="s">
        <v>202</v>
      </c>
      <c r="B11" s="405"/>
      <c r="C11" s="405"/>
      <c r="D11" s="405"/>
      <c r="E11" s="405"/>
      <c r="F11" s="405"/>
      <c r="G11" s="405"/>
    </row>
    <row r="12" spans="1:7" ht="25.5" customHeight="1">
      <c r="A12" s="403" t="s">
        <v>0</v>
      </c>
      <c r="B12" s="403" t="s">
        <v>2</v>
      </c>
      <c r="C12" s="191"/>
      <c r="D12" s="191"/>
      <c r="E12" s="191"/>
      <c r="F12" s="191"/>
      <c r="G12" s="411" t="s">
        <v>124</v>
      </c>
    </row>
    <row r="13" spans="1:7" ht="14.25" customHeight="1">
      <c r="A13" s="403"/>
      <c r="B13" s="403"/>
      <c r="C13" s="191"/>
      <c r="D13" s="191"/>
      <c r="E13" s="191"/>
      <c r="F13" s="191"/>
      <c r="G13" s="411"/>
    </row>
    <row r="14" spans="1:7" ht="14.25" customHeight="1">
      <c r="A14" s="403"/>
      <c r="B14" s="403"/>
      <c r="C14" s="191"/>
      <c r="D14" s="191"/>
      <c r="E14" s="191"/>
      <c r="F14" s="191"/>
      <c r="G14" s="411"/>
    </row>
    <row r="15" spans="1:7" ht="57" customHeight="1">
      <c r="A15" s="403"/>
      <c r="B15" s="403"/>
      <c r="C15" s="191"/>
      <c r="D15" s="191"/>
      <c r="E15" s="191"/>
      <c r="F15" s="191"/>
      <c r="G15" s="411"/>
    </row>
    <row r="16" spans="1:7" ht="12.75">
      <c r="A16" s="94">
        <v>1</v>
      </c>
      <c r="B16" s="94">
        <v>2</v>
      </c>
      <c r="C16" s="95">
        <v>3</v>
      </c>
      <c r="D16" s="96">
        <v>4</v>
      </c>
      <c r="E16" s="96">
        <v>5</v>
      </c>
      <c r="F16" s="96">
        <v>5</v>
      </c>
      <c r="G16" s="96">
        <v>3</v>
      </c>
    </row>
    <row r="17" spans="1:7" ht="12.75">
      <c r="A17" s="97">
        <v>1</v>
      </c>
      <c r="B17" s="98" t="s">
        <v>13</v>
      </c>
      <c r="C17" s="99"/>
      <c r="D17" s="96"/>
      <c r="E17" s="96"/>
      <c r="F17" s="96"/>
      <c r="G17" s="117"/>
    </row>
    <row r="18" spans="1:8" ht="16.5" customHeight="1">
      <c r="A18" s="100" t="s">
        <v>7</v>
      </c>
      <c r="B18" s="101" t="s">
        <v>14</v>
      </c>
      <c r="C18" s="102">
        <v>110100</v>
      </c>
      <c r="D18" s="96" t="e">
        <f>#REF!</f>
        <v>#REF!</v>
      </c>
      <c r="E18" s="115">
        <f>C18/10690</f>
        <v>10.29934518241347</v>
      </c>
      <c r="F18" s="96" t="e">
        <f>C18+D18</f>
        <v>#REF!</v>
      </c>
      <c r="G18" s="158">
        <v>22.23</v>
      </c>
      <c r="H18" s="156"/>
    </row>
    <row r="19" spans="1:8" ht="16.5" customHeight="1">
      <c r="A19" s="100" t="s">
        <v>8</v>
      </c>
      <c r="B19" s="101" t="s">
        <v>15</v>
      </c>
      <c r="C19" s="102">
        <v>52800</v>
      </c>
      <c r="D19" s="96" t="e">
        <f>#REF!</f>
        <v>#REF!</v>
      </c>
      <c r="E19" s="115">
        <f aca="true" t="shared" si="0" ref="E19:E43">C19/10690</f>
        <v>4.939195509822264</v>
      </c>
      <c r="F19" s="96" t="e">
        <f aca="true" t="shared" si="1" ref="F19:F43">C19+D19</f>
        <v>#REF!</v>
      </c>
      <c r="G19" s="158">
        <v>10.7</v>
      </c>
      <c r="H19" s="162"/>
    </row>
    <row r="20" spans="1:8" ht="12.75">
      <c r="A20" s="97">
        <v>2</v>
      </c>
      <c r="B20" s="98" t="s">
        <v>16</v>
      </c>
      <c r="C20" s="102"/>
      <c r="D20" s="96"/>
      <c r="E20" s="115"/>
      <c r="F20" s="96"/>
      <c r="G20" s="96"/>
      <c r="H20" s="156"/>
    </row>
    <row r="21" spans="1:8" ht="12.75" customHeight="1">
      <c r="A21" s="100" t="s">
        <v>36</v>
      </c>
      <c r="B21" s="101" t="s">
        <v>17</v>
      </c>
      <c r="C21" s="102">
        <v>36700</v>
      </c>
      <c r="D21" s="96" t="e">
        <f>#REF!</f>
        <v>#REF!</v>
      </c>
      <c r="E21" s="115">
        <f t="shared" si="0"/>
        <v>3.4331150608044902</v>
      </c>
      <c r="F21" s="96" t="e">
        <f t="shared" si="1"/>
        <v>#REF!</v>
      </c>
      <c r="G21" s="158">
        <v>5.59</v>
      </c>
      <c r="H21" s="156"/>
    </row>
    <row r="22" spans="1:8" ht="12.75">
      <c r="A22" s="100" t="s">
        <v>37</v>
      </c>
      <c r="B22" s="101" t="s">
        <v>18</v>
      </c>
      <c r="C22" s="102">
        <v>90000</v>
      </c>
      <c r="D22" s="96" t="e">
        <f>#REF!</f>
        <v>#REF!</v>
      </c>
      <c r="E22" s="115">
        <f t="shared" si="0"/>
        <v>8.419083255378858</v>
      </c>
      <c r="F22" s="96" t="e">
        <f t="shared" si="1"/>
        <v>#REF!</v>
      </c>
      <c r="G22" s="158">
        <v>14.19</v>
      </c>
      <c r="H22" s="156"/>
    </row>
    <row r="23" spans="1:8" ht="12.75">
      <c r="A23" s="100" t="s">
        <v>38</v>
      </c>
      <c r="B23" s="101" t="s">
        <v>19</v>
      </c>
      <c r="C23" s="102">
        <v>161500</v>
      </c>
      <c r="D23" s="96" t="e">
        <f>#REF!</f>
        <v>#REF!</v>
      </c>
      <c r="E23" s="115">
        <f t="shared" si="0"/>
        <v>15.10757717492984</v>
      </c>
      <c r="F23" s="96" t="e">
        <f t="shared" si="1"/>
        <v>#REF!</v>
      </c>
      <c r="G23" s="158">
        <v>24.6</v>
      </c>
      <c r="H23" s="156"/>
    </row>
    <row r="24" spans="1:8" ht="25.5">
      <c r="A24" s="104" t="s">
        <v>40</v>
      </c>
      <c r="B24" s="98" t="s">
        <v>39</v>
      </c>
      <c r="C24" s="102">
        <v>48900</v>
      </c>
      <c r="D24" s="96">
        <v>0</v>
      </c>
      <c r="E24" s="115">
        <f t="shared" si="0"/>
        <v>4.574368568755847</v>
      </c>
      <c r="F24" s="96">
        <f t="shared" si="1"/>
        <v>48900</v>
      </c>
      <c r="G24" s="158">
        <v>7.49</v>
      </c>
      <c r="H24" s="156"/>
    </row>
    <row r="25" spans="1:8" ht="15" customHeight="1">
      <c r="A25" s="105" t="s">
        <v>46</v>
      </c>
      <c r="B25" s="101" t="s">
        <v>41</v>
      </c>
      <c r="C25" s="102">
        <v>30600</v>
      </c>
      <c r="D25" s="96" t="e">
        <f>#REF!</f>
        <v>#REF!</v>
      </c>
      <c r="E25" s="115">
        <f t="shared" si="0"/>
        <v>2.862488306828812</v>
      </c>
      <c r="F25" s="96" t="e">
        <f t="shared" si="1"/>
        <v>#REF!</v>
      </c>
      <c r="G25" s="158">
        <v>4.68</v>
      </c>
      <c r="H25" s="162"/>
    </row>
    <row r="26" spans="1:8" ht="13.5" customHeight="1">
      <c r="A26" s="105" t="s">
        <v>47</v>
      </c>
      <c r="B26" s="101" t="s">
        <v>42</v>
      </c>
      <c r="C26" s="102">
        <v>30600</v>
      </c>
      <c r="D26" s="96" t="e">
        <f>#REF!</f>
        <v>#REF!</v>
      </c>
      <c r="E26" s="115">
        <f t="shared" si="0"/>
        <v>2.862488306828812</v>
      </c>
      <c r="F26" s="96" t="e">
        <f t="shared" si="1"/>
        <v>#REF!</v>
      </c>
      <c r="G26" s="158">
        <v>4.68</v>
      </c>
      <c r="H26" s="156"/>
    </row>
    <row r="27" spans="1:8" ht="27" customHeight="1">
      <c r="A27" s="105" t="s">
        <v>48</v>
      </c>
      <c r="B27" s="101" t="s">
        <v>43</v>
      </c>
      <c r="C27" s="102">
        <v>122300</v>
      </c>
      <c r="D27" s="96" t="e">
        <f>#REF!</f>
        <v>#REF!</v>
      </c>
      <c r="E27" s="115">
        <f t="shared" si="0"/>
        <v>11.440598690364826</v>
      </c>
      <c r="F27" s="96" t="e">
        <f t="shared" si="1"/>
        <v>#REF!</v>
      </c>
      <c r="G27" s="158">
        <v>18.75</v>
      </c>
      <c r="H27" s="156"/>
    </row>
    <row r="28" spans="1:8" ht="18" customHeight="1">
      <c r="A28" s="105" t="s">
        <v>49</v>
      </c>
      <c r="B28" s="101" t="s">
        <v>44</v>
      </c>
      <c r="C28" s="102">
        <v>91700</v>
      </c>
      <c r="D28" s="96" t="e">
        <f>#REF!</f>
        <v>#REF!</v>
      </c>
      <c r="E28" s="115">
        <f t="shared" si="0"/>
        <v>8.578110383536014</v>
      </c>
      <c r="F28" s="96" t="e">
        <f t="shared" si="1"/>
        <v>#REF!</v>
      </c>
      <c r="G28" s="158">
        <v>14.07</v>
      </c>
      <c r="H28" s="156"/>
    </row>
    <row r="29" spans="1:8" ht="27" customHeight="1">
      <c r="A29" s="105" t="s">
        <v>50</v>
      </c>
      <c r="B29" s="101" t="s">
        <v>45</v>
      </c>
      <c r="C29" s="102">
        <v>48900</v>
      </c>
      <c r="D29" s="96" t="e">
        <f>#REF!</f>
        <v>#REF!</v>
      </c>
      <c r="E29" s="115">
        <f t="shared" si="0"/>
        <v>4.574368568755847</v>
      </c>
      <c r="F29" s="96" t="e">
        <f t="shared" si="1"/>
        <v>#REF!</v>
      </c>
      <c r="G29" s="158">
        <v>7.48</v>
      </c>
      <c r="H29" s="156"/>
    </row>
    <row r="30" spans="1:8" ht="12.75">
      <c r="A30" s="106" t="s">
        <v>57</v>
      </c>
      <c r="B30" s="101" t="s">
        <v>51</v>
      </c>
      <c r="C30" s="102">
        <v>183500</v>
      </c>
      <c r="D30" s="96" t="e">
        <f>#REF!</f>
        <v>#REF!</v>
      </c>
      <c r="E30" s="115">
        <f t="shared" si="0"/>
        <v>17.16557530402245</v>
      </c>
      <c r="F30" s="96" t="e">
        <f t="shared" si="1"/>
        <v>#REF!</v>
      </c>
      <c r="G30" s="158">
        <v>28.15</v>
      </c>
      <c r="H30" s="156"/>
    </row>
    <row r="31" spans="1:8" ht="17.25" customHeight="1">
      <c r="A31" s="107" t="s">
        <v>58</v>
      </c>
      <c r="B31" s="101" t="s">
        <v>52</v>
      </c>
      <c r="C31" s="102">
        <v>122300</v>
      </c>
      <c r="D31" s="96" t="e">
        <f>#REF!</f>
        <v>#REF!</v>
      </c>
      <c r="E31" s="115">
        <f t="shared" si="0"/>
        <v>11.440598690364826</v>
      </c>
      <c r="F31" s="96" t="e">
        <f t="shared" si="1"/>
        <v>#REF!</v>
      </c>
      <c r="G31" s="158">
        <v>18.75</v>
      </c>
      <c r="H31" s="162"/>
    </row>
    <row r="32" spans="1:8" ht="19.5" customHeight="1">
      <c r="A32" s="107" t="s">
        <v>59</v>
      </c>
      <c r="B32" s="101" t="s">
        <v>53</v>
      </c>
      <c r="C32" s="102">
        <v>48900</v>
      </c>
      <c r="D32" s="96" t="e">
        <f>#REF!</f>
        <v>#REF!</v>
      </c>
      <c r="E32" s="115">
        <f t="shared" si="0"/>
        <v>4.574368568755847</v>
      </c>
      <c r="F32" s="96" t="e">
        <f t="shared" si="1"/>
        <v>#REF!</v>
      </c>
      <c r="G32" s="158">
        <v>7.47</v>
      </c>
      <c r="H32" s="156"/>
    </row>
    <row r="33" spans="1:8" ht="13.5" customHeight="1">
      <c r="A33" s="107" t="s">
        <v>60</v>
      </c>
      <c r="B33" s="101" t="s">
        <v>54</v>
      </c>
      <c r="C33" s="102">
        <v>30600</v>
      </c>
      <c r="D33" s="96" t="e">
        <f>#REF!</f>
        <v>#REF!</v>
      </c>
      <c r="E33" s="115">
        <f t="shared" si="0"/>
        <v>2.862488306828812</v>
      </c>
      <c r="F33" s="96" t="e">
        <f t="shared" si="1"/>
        <v>#REF!</v>
      </c>
      <c r="G33" s="158">
        <v>7.47</v>
      </c>
      <c r="H33" s="156"/>
    </row>
    <row r="34" spans="1:8" ht="14.25" customHeight="1">
      <c r="A34" s="107" t="s">
        <v>61</v>
      </c>
      <c r="B34" s="101" t="s">
        <v>55</v>
      </c>
      <c r="C34" s="102">
        <v>30600</v>
      </c>
      <c r="D34" s="96" t="e">
        <f>#REF!</f>
        <v>#REF!</v>
      </c>
      <c r="E34" s="115">
        <f t="shared" si="0"/>
        <v>2.862488306828812</v>
      </c>
      <c r="F34" s="96" t="e">
        <f t="shared" si="1"/>
        <v>#REF!</v>
      </c>
      <c r="G34" s="158">
        <v>4.67</v>
      </c>
      <c r="H34" s="156"/>
    </row>
    <row r="35" spans="1:8" ht="12.75" customHeight="1">
      <c r="A35" s="107" t="s">
        <v>62</v>
      </c>
      <c r="B35" s="101" t="s">
        <v>56</v>
      </c>
      <c r="C35" s="102">
        <v>91700</v>
      </c>
      <c r="D35" s="96" t="e">
        <f>#REF!</f>
        <v>#REF!</v>
      </c>
      <c r="E35" s="115">
        <f t="shared" si="0"/>
        <v>8.578110383536014</v>
      </c>
      <c r="F35" s="96" t="e">
        <f t="shared" si="1"/>
        <v>#REF!</v>
      </c>
      <c r="G35" s="158">
        <v>14.05</v>
      </c>
      <c r="H35" s="156"/>
    </row>
    <row r="36" spans="1:8" ht="24.75" customHeight="1">
      <c r="A36" s="105" t="s">
        <v>23</v>
      </c>
      <c r="B36" s="101" t="s">
        <v>22</v>
      </c>
      <c r="C36" s="102">
        <v>91700</v>
      </c>
      <c r="D36" s="96" t="e">
        <f>#REF!</f>
        <v>#REF!</v>
      </c>
      <c r="E36" s="115">
        <f t="shared" si="0"/>
        <v>8.578110383536014</v>
      </c>
      <c r="F36" s="96" t="e">
        <f t="shared" si="1"/>
        <v>#REF!</v>
      </c>
      <c r="G36" s="158">
        <v>14.05</v>
      </c>
      <c r="H36" s="156"/>
    </row>
    <row r="37" spans="1:8" ht="15" customHeight="1">
      <c r="A37" s="105" t="s">
        <v>21</v>
      </c>
      <c r="B37" s="101" t="s">
        <v>20</v>
      </c>
      <c r="C37" s="102">
        <v>152900</v>
      </c>
      <c r="D37" s="96" t="e">
        <f>#REF!</f>
        <v>#REF!</v>
      </c>
      <c r="E37" s="115">
        <f t="shared" si="0"/>
        <v>14.303086997193638</v>
      </c>
      <c r="F37" s="96" t="e">
        <f t="shared" si="1"/>
        <v>#REF!</v>
      </c>
      <c r="G37" s="158">
        <v>23.45</v>
      </c>
      <c r="H37" s="162"/>
    </row>
    <row r="38" spans="1:8" ht="13.5" customHeight="1">
      <c r="A38" s="105" t="s">
        <v>64</v>
      </c>
      <c r="B38" s="101" t="s">
        <v>63</v>
      </c>
      <c r="C38" s="102">
        <v>61200</v>
      </c>
      <c r="D38" s="96" t="e">
        <f>#REF!</f>
        <v>#REF!</v>
      </c>
      <c r="E38" s="115">
        <f t="shared" si="0"/>
        <v>5.724976613657624</v>
      </c>
      <c r="F38" s="96" t="e">
        <f t="shared" si="1"/>
        <v>#REF!</v>
      </c>
      <c r="G38" s="158">
        <v>9.31</v>
      </c>
      <c r="H38" s="156"/>
    </row>
    <row r="39" spans="1:8" ht="13.5" customHeight="1">
      <c r="A39" s="105" t="s">
        <v>66</v>
      </c>
      <c r="B39" s="101" t="s">
        <v>65</v>
      </c>
      <c r="C39" s="102">
        <v>183500</v>
      </c>
      <c r="D39" s="96" t="e">
        <f>#REF!</f>
        <v>#REF!</v>
      </c>
      <c r="E39" s="115">
        <f t="shared" si="0"/>
        <v>17.16557530402245</v>
      </c>
      <c r="F39" s="96" t="e">
        <f t="shared" si="1"/>
        <v>#REF!</v>
      </c>
      <c r="G39" s="158">
        <v>28.15</v>
      </c>
      <c r="H39" s="156"/>
    </row>
    <row r="40" spans="1:8" ht="24.75" customHeight="1">
      <c r="A40" s="108">
        <v>3</v>
      </c>
      <c r="B40" s="101" t="s">
        <v>67</v>
      </c>
      <c r="C40" s="109"/>
      <c r="D40" s="96"/>
      <c r="E40" s="115"/>
      <c r="F40" s="96"/>
      <c r="G40" s="96"/>
      <c r="H40" s="156"/>
    </row>
    <row r="41" spans="1:8" ht="19.5" customHeight="1">
      <c r="A41" s="100" t="s">
        <v>69</v>
      </c>
      <c r="B41" s="101" t="s">
        <v>68</v>
      </c>
      <c r="C41" s="102">
        <v>30600</v>
      </c>
      <c r="D41" s="96" t="e">
        <f>#REF!</f>
        <v>#REF!</v>
      </c>
      <c r="E41" s="115">
        <f t="shared" si="0"/>
        <v>2.862488306828812</v>
      </c>
      <c r="F41" s="96" t="e">
        <f t="shared" si="1"/>
        <v>#REF!</v>
      </c>
      <c r="G41" s="158">
        <v>4.67</v>
      </c>
      <c r="H41" s="156"/>
    </row>
    <row r="42" spans="1:8" ht="24.75" customHeight="1">
      <c r="A42" s="100" t="s">
        <v>6</v>
      </c>
      <c r="B42" s="101" t="s">
        <v>31</v>
      </c>
      <c r="C42" s="102">
        <v>48900</v>
      </c>
      <c r="D42" s="96" t="e">
        <f>#REF!</f>
        <v>#REF!</v>
      </c>
      <c r="E42" s="115">
        <f t="shared" si="0"/>
        <v>4.574368568755847</v>
      </c>
      <c r="F42" s="96" t="e">
        <f t="shared" si="1"/>
        <v>#REF!</v>
      </c>
      <c r="G42" s="158">
        <v>7.49</v>
      </c>
      <c r="H42" s="156"/>
    </row>
    <row r="43" spans="1:8" ht="12.75" customHeight="1">
      <c r="A43" s="100" t="s">
        <v>127</v>
      </c>
      <c r="B43" s="101" t="s">
        <v>128</v>
      </c>
      <c r="C43" s="96">
        <v>73400</v>
      </c>
      <c r="D43" s="96" t="e">
        <f>#REF!</f>
        <v>#REF!</v>
      </c>
      <c r="E43" s="115">
        <f t="shared" si="0"/>
        <v>6.8662301216089805</v>
      </c>
      <c r="F43" s="96" t="e">
        <f t="shared" si="1"/>
        <v>#REF!</v>
      </c>
      <c r="G43" s="157">
        <v>12.87</v>
      </c>
      <c r="H43" s="162"/>
    </row>
    <row r="44" spans="1:8" ht="12.75" customHeight="1">
      <c r="A44" s="97">
        <v>2</v>
      </c>
      <c r="B44" s="98" t="s">
        <v>16</v>
      </c>
      <c r="C44" s="96"/>
      <c r="D44" s="96"/>
      <c r="E44" s="115"/>
      <c r="F44" s="96"/>
      <c r="G44" s="158"/>
      <c r="H44" s="162"/>
    </row>
    <row r="45" spans="1:8" ht="26.25" customHeight="1">
      <c r="A45" s="99" t="s">
        <v>134</v>
      </c>
      <c r="B45" s="99" t="s">
        <v>135</v>
      </c>
      <c r="C45" s="96"/>
      <c r="D45" s="96"/>
      <c r="E45" s="115"/>
      <c r="F45" s="96"/>
      <c r="G45" s="158">
        <v>5.37</v>
      </c>
      <c r="H45" s="162"/>
    </row>
    <row r="46" spans="1:8" ht="12.75" customHeight="1">
      <c r="A46" s="99" t="s">
        <v>137</v>
      </c>
      <c r="B46" s="99" t="s">
        <v>138</v>
      </c>
      <c r="C46" s="96"/>
      <c r="D46" s="96"/>
      <c r="E46" s="115"/>
      <c r="F46" s="96"/>
      <c r="G46" s="158">
        <v>21.07</v>
      </c>
      <c r="H46" s="162"/>
    </row>
    <row r="47" spans="1:8" ht="12.75" customHeight="1">
      <c r="A47" s="99" t="s">
        <v>142</v>
      </c>
      <c r="B47" s="99" t="s">
        <v>143</v>
      </c>
      <c r="C47" s="96"/>
      <c r="D47" s="96"/>
      <c r="E47" s="115"/>
      <c r="F47" s="96"/>
      <c r="G47" s="158">
        <v>22.47</v>
      </c>
      <c r="H47" s="162"/>
    </row>
    <row r="48" spans="1:8" ht="27" customHeight="1">
      <c r="A48" s="99" t="s">
        <v>150</v>
      </c>
      <c r="B48" s="99" t="s">
        <v>151</v>
      </c>
      <c r="C48" s="96"/>
      <c r="D48" s="96"/>
      <c r="E48" s="115"/>
      <c r="F48" s="96"/>
      <c r="G48" s="158">
        <v>13.43</v>
      </c>
      <c r="H48" s="162"/>
    </row>
    <row r="49" spans="1:8" ht="24.75" customHeight="1">
      <c r="A49" s="99" t="s">
        <v>144</v>
      </c>
      <c r="B49" s="99" t="s">
        <v>145</v>
      </c>
      <c r="C49" s="96"/>
      <c r="D49" s="96"/>
      <c r="E49" s="115"/>
      <c r="F49" s="96"/>
      <c r="G49" s="158">
        <v>31.47</v>
      </c>
      <c r="H49" s="162"/>
    </row>
    <row r="50" spans="1:8" ht="27" customHeight="1">
      <c r="A50" s="99" t="s">
        <v>153</v>
      </c>
      <c r="B50" s="99" t="s">
        <v>154</v>
      </c>
      <c r="C50" s="96"/>
      <c r="D50" s="96"/>
      <c r="E50" s="115"/>
      <c r="F50" s="96"/>
      <c r="G50" s="158">
        <v>8.97</v>
      </c>
      <c r="H50" s="162"/>
    </row>
    <row r="51" spans="1:8" ht="12.75" customHeight="1">
      <c r="A51" s="99" t="s">
        <v>157</v>
      </c>
      <c r="B51" s="99" t="s">
        <v>158</v>
      </c>
      <c r="C51" s="96"/>
      <c r="D51" s="96"/>
      <c r="E51" s="115"/>
      <c r="F51" s="96"/>
      <c r="G51" s="158">
        <v>17.95</v>
      </c>
      <c r="H51" s="162"/>
    </row>
    <row r="52" spans="1:8" ht="29.25" customHeight="1">
      <c r="A52" s="99" t="s">
        <v>164</v>
      </c>
      <c r="B52" s="99" t="s">
        <v>165</v>
      </c>
      <c r="C52" s="96"/>
      <c r="D52" s="96"/>
      <c r="E52" s="115"/>
      <c r="F52" s="96"/>
      <c r="G52" s="158">
        <v>31.5</v>
      </c>
      <c r="H52" s="162"/>
    </row>
    <row r="53" spans="1:8" ht="26.25" customHeight="1">
      <c r="A53" s="108">
        <v>3</v>
      </c>
      <c r="B53" s="101" t="s">
        <v>67</v>
      </c>
      <c r="C53" s="96"/>
      <c r="D53" s="96"/>
      <c r="E53" s="115"/>
      <c r="F53" s="96"/>
      <c r="G53" s="158"/>
      <c r="H53" s="162"/>
    </row>
    <row r="54" spans="1:8" ht="27" customHeight="1">
      <c r="A54" s="99" t="s">
        <v>118</v>
      </c>
      <c r="B54" s="99" t="s">
        <v>166</v>
      </c>
      <c r="C54" s="96"/>
      <c r="D54" s="96"/>
      <c r="E54" s="115"/>
      <c r="F54" s="96"/>
      <c r="G54" s="96">
        <v>4.45</v>
      </c>
      <c r="H54" s="162"/>
    </row>
    <row r="55" spans="1:8" ht="12.75" customHeight="1">
      <c r="A55" s="113"/>
      <c r="B55" s="114"/>
      <c r="C55" s="153"/>
      <c r="D55" s="153"/>
      <c r="E55" s="159"/>
      <c r="F55" s="153"/>
      <c r="G55" s="153"/>
      <c r="H55" s="162"/>
    </row>
    <row r="56" spans="1:2" ht="6.75" customHeight="1">
      <c r="A56" s="113"/>
      <c r="B56" s="114"/>
    </row>
    <row r="57" spans="1:2" ht="6.75" customHeight="1">
      <c r="A57" s="113"/>
      <c r="B57" s="114"/>
    </row>
    <row r="58" spans="1:7" ht="15.75">
      <c r="A58" s="406" t="s">
        <v>3</v>
      </c>
      <c r="B58" s="406"/>
      <c r="C58" s="181"/>
      <c r="D58" s="407" t="s">
        <v>125</v>
      </c>
      <c r="E58" s="407"/>
      <c r="F58" s="180"/>
      <c r="G58" s="180" t="s">
        <v>177</v>
      </c>
    </row>
  </sheetData>
  <sheetProtection/>
  <mergeCells count="12">
    <mergeCell ref="B12:B15"/>
    <mergeCell ref="A5:E5"/>
    <mergeCell ref="A1:E1"/>
    <mergeCell ref="A2:E2"/>
    <mergeCell ref="A6:E6"/>
    <mergeCell ref="A9:G9"/>
    <mergeCell ref="A58:B58"/>
    <mergeCell ref="D58:E58"/>
    <mergeCell ref="A10:G10"/>
    <mergeCell ref="A11:G11"/>
    <mergeCell ref="G12:G15"/>
    <mergeCell ref="A12:A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76"/>
  <sheetViews>
    <sheetView zoomScalePageLayoutView="0" workbookViewId="0" topLeftCell="A3">
      <selection activeCell="M20" sqref="M20"/>
    </sheetView>
  </sheetViews>
  <sheetFormatPr defaultColWidth="9.00390625" defaultRowHeight="12.75"/>
  <cols>
    <col min="1" max="1" width="5.00390625" style="90" customWidth="1"/>
    <col min="2" max="2" width="33.75390625" style="90" customWidth="1"/>
    <col min="3" max="3" width="8.25390625" style="91" hidden="1" customWidth="1"/>
    <col min="4" max="4" width="9.875" style="112" hidden="1" customWidth="1"/>
    <col min="5" max="5" width="10.625" style="112" hidden="1" customWidth="1"/>
    <col min="6" max="6" width="7.875" style="90" customWidth="1"/>
    <col min="7" max="16384" width="9.125" style="90" customWidth="1"/>
  </cols>
  <sheetData>
    <row r="1" spans="1:7" ht="15.75">
      <c r="A1" s="408"/>
      <c r="B1" s="408"/>
      <c r="C1" s="408"/>
      <c r="D1" s="408"/>
      <c r="E1" s="408"/>
      <c r="F1" s="188" t="s">
        <v>178</v>
      </c>
      <c r="G1" s="188"/>
    </row>
    <row r="2" spans="1:7" ht="15.75">
      <c r="A2" s="408"/>
      <c r="B2" s="408"/>
      <c r="C2" s="408"/>
      <c r="D2" s="408"/>
      <c r="E2" s="408"/>
      <c r="F2" s="397" t="s">
        <v>204</v>
      </c>
      <c r="G2" s="188"/>
    </row>
    <row r="3" spans="1:7" ht="15.75">
      <c r="A3" s="189"/>
      <c r="B3" s="189"/>
      <c r="C3" s="189"/>
      <c r="D3" s="189"/>
      <c r="E3" s="189"/>
      <c r="F3" s="397"/>
      <c r="G3" s="188"/>
    </row>
    <row r="4" spans="1:7" ht="15.75">
      <c r="A4" s="408"/>
      <c r="B4" s="408"/>
      <c r="C4" s="408"/>
      <c r="D4" s="408"/>
      <c r="E4" s="408"/>
      <c r="F4" s="397"/>
      <c r="G4" s="188"/>
    </row>
    <row r="5" spans="1:7" ht="15.75">
      <c r="A5" s="409"/>
      <c r="B5" s="409"/>
      <c r="C5" s="409"/>
      <c r="D5" s="409"/>
      <c r="E5" s="409"/>
      <c r="F5" s="192" t="s">
        <v>205</v>
      </c>
      <c r="G5" s="188"/>
    </row>
    <row r="6" spans="1:6" ht="15.75">
      <c r="A6" s="178"/>
      <c r="B6" s="178"/>
      <c r="C6" s="178"/>
      <c r="D6" s="178"/>
      <c r="E6" s="178"/>
      <c r="F6" s="179" t="s">
        <v>206</v>
      </c>
    </row>
    <row r="7" spans="1:6" ht="15.75">
      <c r="A7" s="178"/>
      <c r="B7" s="178"/>
      <c r="C7" s="178"/>
      <c r="D7" s="178"/>
      <c r="E7" s="178"/>
      <c r="F7" s="179"/>
    </row>
    <row r="8" spans="1:6" s="91" customFormat="1" ht="21.75" customHeight="1">
      <c r="A8" s="404" t="s">
        <v>207</v>
      </c>
      <c r="B8" s="404"/>
      <c r="C8" s="404"/>
      <c r="D8" s="404"/>
      <c r="E8" s="404"/>
      <c r="F8" s="404"/>
    </row>
    <row r="9" spans="1:6" s="91" customFormat="1" ht="16.5" customHeight="1">
      <c r="A9" s="404" t="s">
        <v>175</v>
      </c>
      <c r="B9" s="404"/>
      <c r="C9" s="404"/>
      <c r="D9" s="404"/>
      <c r="E9" s="404"/>
      <c r="F9" s="404"/>
    </row>
    <row r="10" spans="1:6" s="91" customFormat="1" ht="19.5" customHeight="1">
      <c r="A10" s="405" t="s">
        <v>202</v>
      </c>
      <c r="B10" s="405"/>
      <c r="C10" s="405"/>
      <c r="D10" s="405"/>
      <c r="E10" s="405"/>
      <c r="F10" s="405"/>
    </row>
    <row r="11" spans="1:6" s="91" customFormat="1" ht="27.75" customHeight="1">
      <c r="A11" s="403" t="s">
        <v>0</v>
      </c>
      <c r="B11" s="403" t="s">
        <v>2</v>
      </c>
      <c r="C11" s="191"/>
      <c r="D11" s="191"/>
      <c r="E11" s="191"/>
      <c r="F11" s="411" t="s">
        <v>124</v>
      </c>
    </row>
    <row r="12" spans="1:6" s="91" customFormat="1" ht="27.75" customHeight="1">
      <c r="A12" s="403"/>
      <c r="B12" s="403"/>
      <c r="C12" s="191"/>
      <c r="D12" s="191"/>
      <c r="E12" s="191"/>
      <c r="F12" s="411"/>
    </row>
    <row r="13" spans="1:6" s="91" customFormat="1" ht="27.75" customHeight="1">
      <c r="A13" s="403"/>
      <c r="B13" s="403"/>
      <c r="C13" s="191"/>
      <c r="D13" s="191"/>
      <c r="E13" s="191"/>
      <c r="F13" s="411"/>
    </row>
    <row r="14" spans="1:6" s="91" customFormat="1" ht="27.75" customHeight="1">
      <c r="A14" s="403"/>
      <c r="B14" s="403"/>
      <c r="C14" s="191"/>
      <c r="D14" s="191"/>
      <c r="E14" s="191"/>
      <c r="F14" s="411"/>
    </row>
    <row r="15" spans="1:6" ht="18" customHeight="1">
      <c r="A15" s="201">
        <v>1</v>
      </c>
      <c r="B15" s="201">
        <v>2</v>
      </c>
      <c r="C15" s="202">
        <v>3</v>
      </c>
      <c r="D15" s="198">
        <v>4</v>
      </c>
      <c r="E15" s="198">
        <v>5</v>
      </c>
      <c r="F15" s="198">
        <v>3</v>
      </c>
    </row>
    <row r="16" spans="1:6" ht="27.75" customHeight="1">
      <c r="A16" s="104" t="s">
        <v>36</v>
      </c>
      <c r="B16" s="190" t="s">
        <v>17</v>
      </c>
      <c r="C16" s="102">
        <v>19100</v>
      </c>
      <c r="D16" s="96" t="e">
        <f>#REF!</f>
        <v>#REF!</v>
      </c>
      <c r="E16" s="103" t="e">
        <f>D16+C16</f>
        <v>#REF!</v>
      </c>
      <c r="F16" s="96">
        <v>2.56</v>
      </c>
    </row>
    <row r="17" spans="1:6" ht="32.25" customHeight="1" hidden="1">
      <c r="A17" s="108">
        <v>1</v>
      </c>
      <c r="B17" s="190" t="s">
        <v>13</v>
      </c>
      <c r="C17" s="99"/>
      <c r="D17" s="96"/>
      <c r="E17" s="96"/>
      <c r="F17" s="117"/>
    </row>
    <row r="18" spans="1:6" ht="32.25" customHeight="1" hidden="1">
      <c r="A18" s="104" t="s">
        <v>7</v>
      </c>
      <c r="B18" s="190" t="s">
        <v>14</v>
      </c>
      <c r="C18" s="102">
        <v>61850</v>
      </c>
      <c r="D18" s="96" t="e">
        <f>#REF!</f>
        <v>#REF!</v>
      </c>
      <c r="E18" s="103" t="e">
        <f>D18+C18</f>
        <v>#REF!</v>
      </c>
      <c r="F18" s="117"/>
    </row>
    <row r="19" spans="1:6" ht="32.25" customHeight="1" hidden="1">
      <c r="A19" s="104" t="s">
        <v>8</v>
      </c>
      <c r="B19" s="190" t="s">
        <v>15</v>
      </c>
      <c r="C19" s="102">
        <v>29700</v>
      </c>
      <c r="D19" s="96" t="e">
        <f>#REF!</f>
        <v>#REF!</v>
      </c>
      <c r="E19" s="103" t="e">
        <f>D19+C19</f>
        <v>#REF!</v>
      </c>
      <c r="F19" s="117"/>
    </row>
    <row r="20" spans="1:6" ht="26.25" customHeight="1">
      <c r="A20" s="104" t="s">
        <v>37</v>
      </c>
      <c r="B20" s="190" t="s">
        <v>39</v>
      </c>
      <c r="C20" s="102">
        <v>19800</v>
      </c>
      <c r="D20" s="96">
        <v>0</v>
      </c>
      <c r="E20" s="103">
        <f>D20+C20</f>
        <v>19800</v>
      </c>
      <c r="F20" s="157">
        <v>6.85</v>
      </c>
    </row>
    <row r="21" spans="1:7" ht="21" customHeight="1">
      <c r="A21" s="104" t="s">
        <v>40</v>
      </c>
      <c r="B21" s="190" t="s">
        <v>18</v>
      </c>
      <c r="C21" s="102">
        <v>50900</v>
      </c>
      <c r="D21" s="96" t="e">
        <f>#REF!</f>
        <v>#REF!</v>
      </c>
      <c r="E21" s="103" t="e">
        <f>D21+C21</f>
        <v>#REF!</v>
      </c>
      <c r="F21" s="157">
        <v>3.43</v>
      </c>
      <c r="G21" s="156"/>
    </row>
    <row r="22" spans="1:7" ht="20.25" customHeight="1">
      <c r="A22" s="104" t="s">
        <v>127</v>
      </c>
      <c r="B22" s="190" t="s">
        <v>128</v>
      </c>
      <c r="C22" s="102">
        <v>47700</v>
      </c>
      <c r="D22" s="96" t="e">
        <f>#REF!</f>
        <v>#REF!</v>
      </c>
      <c r="E22" s="103" t="e">
        <f>C22+D22</f>
        <v>#REF!</v>
      </c>
      <c r="F22" s="157">
        <v>6.37</v>
      </c>
      <c r="G22" s="156"/>
    </row>
    <row r="23" spans="1:6" ht="31.5" customHeight="1" hidden="1">
      <c r="A23" s="183">
        <v>2</v>
      </c>
      <c r="B23" s="184" t="s">
        <v>16</v>
      </c>
      <c r="C23" s="186"/>
      <c r="D23" s="182"/>
      <c r="E23" s="187"/>
      <c r="F23" s="185"/>
    </row>
    <row r="24" spans="1:5" ht="12.75" hidden="1">
      <c r="A24" s="147" t="s">
        <v>46</v>
      </c>
      <c r="B24" s="148" t="s">
        <v>41</v>
      </c>
      <c r="C24" s="149">
        <v>12350</v>
      </c>
      <c r="D24" s="150" t="e">
        <f>#REF!</f>
        <v>#REF!</v>
      </c>
      <c r="E24" s="151" t="e">
        <f aca="true" t="shared" si="0" ref="E24:E38">D24+C24</f>
        <v>#REF!</v>
      </c>
    </row>
    <row r="25" spans="1:5" ht="12.75" hidden="1">
      <c r="A25" s="105" t="s">
        <v>47</v>
      </c>
      <c r="B25" s="101" t="s">
        <v>42</v>
      </c>
      <c r="C25" s="102">
        <v>12350</v>
      </c>
      <c r="D25" s="96" t="e">
        <f>#REF!</f>
        <v>#REF!</v>
      </c>
      <c r="E25" s="103" t="e">
        <f t="shared" si="0"/>
        <v>#REF!</v>
      </c>
    </row>
    <row r="26" spans="1:5" ht="30" customHeight="1" hidden="1">
      <c r="A26" s="105" t="s">
        <v>48</v>
      </c>
      <c r="B26" s="101" t="s">
        <v>43</v>
      </c>
      <c r="C26" s="102">
        <v>49500</v>
      </c>
      <c r="D26" s="96" t="e">
        <f>#REF!</f>
        <v>#REF!</v>
      </c>
      <c r="E26" s="103" t="e">
        <f t="shared" si="0"/>
        <v>#REF!</v>
      </c>
    </row>
    <row r="27" spans="1:5" ht="25.5" hidden="1">
      <c r="A27" s="105" t="s">
        <v>49</v>
      </c>
      <c r="B27" s="101" t="s">
        <v>44</v>
      </c>
      <c r="C27" s="102">
        <v>37100</v>
      </c>
      <c r="D27" s="96" t="e">
        <f>#REF!</f>
        <v>#REF!</v>
      </c>
      <c r="E27" s="103" t="e">
        <f t="shared" si="0"/>
        <v>#REF!</v>
      </c>
    </row>
    <row r="28" spans="1:5" ht="25.5" customHeight="1" hidden="1">
      <c r="A28" s="105" t="s">
        <v>50</v>
      </c>
      <c r="B28" s="101" t="s">
        <v>45</v>
      </c>
      <c r="C28" s="102">
        <v>19800</v>
      </c>
      <c r="D28" s="96" t="e">
        <f>#REF!</f>
        <v>#REF!</v>
      </c>
      <c r="E28" s="103" t="e">
        <f t="shared" si="0"/>
        <v>#REF!</v>
      </c>
    </row>
    <row r="29" spans="1:5" ht="12.75" hidden="1">
      <c r="A29" s="106" t="s">
        <v>57</v>
      </c>
      <c r="B29" s="101" t="s">
        <v>51</v>
      </c>
      <c r="C29" s="102">
        <v>74200</v>
      </c>
      <c r="D29" s="96" t="e">
        <f>#REF!</f>
        <v>#REF!</v>
      </c>
      <c r="E29" s="103" t="e">
        <f t="shared" si="0"/>
        <v>#REF!</v>
      </c>
    </row>
    <row r="30" spans="1:5" ht="26.25" customHeight="1" hidden="1">
      <c r="A30" s="107" t="s">
        <v>58</v>
      </c>
      <c r="B30" s="101" t="s">
        <v>126</v>
      </c>
      <c r="C30" s="102">
        <v>49500</v>
      </c>
      <c r="D30" s="96" t="e">
        <f>#REF!</f>
        <v>#REF!</v>
      </c>
      <c r="E30" s="103" t="e">
        <f t="shared" si="0"/>
        <v>#REF!</v>
      </c>
    </row>
    <row r="31" spans="1:5" ht="25.5" hidden="1">
      <c r="A31" s="107" t="s">
        <v>59</v>
      </c>
      <c r="B31" s="101" t="s">
        <v>53</v>
      </c>
      <c r="C31" s="102">
        <v>19800</v>
      </c>
      <c r="D31" s="96" t="e">
        <f>#REF!</f>
        <v>#REF!</v>
      </c>
      <c r="E31" s="103" t="e">
        <f t="shared" si="0"/>
        <v>#REF!</v>
      </c>
    </row>
    <row r="32" spans="1:5" ht="12.75" hidden="1">
      <c r="A32" s="107" t="s">
        <v>60</v>
      </c>
      <c r="B32" s="101" t="s">
        <v>54</v>
      </c>
      <c r="C32" s="102">
        <v>12350</v>
      </c>
      <c r="D32" s="96" t="e">
        <f>#REF!</f>
        <v>#REF!</v>
      </c>
      <c r="E32" s="103" t="e">
        <f t="shared" si="0"/>
        <v>#REF!</v>
      </c>
    </row>
    <row r="33" spans="1:5" ht="12.75" hidden="1">
      <c r="A33" s="107" t="s">
        <v>61</v>
      </c>
      <c r="B33" s="101" t="s">
        <v>55</v>
      </c>
      <c r="C33" s="102">
        <v>12350</v>
      </c>
      <c r="D33" s="96" t="e">
        <f>#REF!</f>
        <v>#REF!</v>
      </c>
      <c r="E33" s="103" t="e">
        <f t="shared" si="0"/>
        <v>#REF!</v>
      </c>
    </row>
    <row r="34" spans="1:5" ht="12.75" hidden="1">
      <c r="A34" s="107" t="s">
        <v>62</v>
      </c>
      <c r="B34" s="101" t="s">
        <v>56</v>
      </c>
      <c r="C34" s="102">
        <v>37100</v>
      </c>
      <c r="D34" s="96" t="e">
        <f>#REF!</f>
        <v>#REF!</v>
      </c>
      <c r="E34" s="103" t="e">
        <f t="shared" si="0"/>
        <v>#REF!</v>
      </c>
    </row>
    <row r="35" spans="1:5" ht="25.5" hidden="1">
      <c r="A35" s="105" t="s">
        <v>23</v>
      </c>
      <c r="B35" s="101" t="s">
        <v>22</v>
      </c>
      <c r="C35" s="102">
        <v>37100</v>
      </c>
      <c r="D35" s="96" t="e">
        <f>#REF!</f>
        <v>#REF!</v>
      </c>
      <c r="E35" s="103" t="e">
        <f t="shared" si="0"/>
        <v>#REF!</v>
      </c>
    </row>
    <row r="36" spans="1:5" ht="12.75" hidden="1">
      <c r="A36" s="105" t="s">
        <v>21</v>
      </c>
      <c r="B36" s="101" t="s">
        <v>20</v>
      </c>
      <c r="C36" s="102">
        <v>61850</v>
      </c>
      <c r="D36" s="96" t="e">
        <f>#REF!</f>
        <v>#REF!</v>
      </c>
      <c r="E36" s="103" t="e">
        <f t="shared" si="0"/>
        <v>#REF!</v>
      </c>
    </row>
    <row r="37" spans="1:5" ht="12.75" hidden="1">
      <c r="A37" s="105" t="s">
        <v>64</v>
      </c>
      <c r="B37" s="101" t="s">
        <v>63</v>
      </c>
      <c r="C37" s="102">
        <v>24750</v>
      </c>
      <c r="D37" s="96" t="e">
        <f>#REF!</f>
        <v>#REF!</v>
      </c>
      <c r="E37" s="103" t="e">
        <f t="shared" si="0"/>
        <v>#REF!</v>
      </c>
    </row>
    <row r="38" spans="1:5" ht="12.75" hidden="1">
      <c r="A38" s="105" t="s">
        <v>66</v>
      </c>
      <c r="B38" s="101" t="s">
        <v>65</v>
      </c>
      <c r="C38" s="102">
        <v>74200</v>
      </c>
      <c r="D38" s="96" t="e">
        <f>#REF!</f>
        <v>#REF!</v>
      </c>
      <c r="E38" s="103" t="e">
        <f t="shared" si="0"/>
        <v>#REF!</v>
      </c>
    </row>
    <row r="39" spans="1:5" ht="24.75" customHeight="1" hidden="1">
      <c r="A39" s="108">
        <v>3</v>
      </c>
      <c r="B39" s="101" t="s">
        <v>67</v>
      </c>
      <c r="C39" s="109"/>
      <c r="D39" s="96"/>
      <c r="E39" s="103"/>
    </row>
    <row r="40" spans="1:5" ht="25.5" hidden="1">
      <c r="A40" s="100" t="s">
        <v>69</v>
      </c>
      <c r="B40" s="101" t="s">
        <v>68</v>
      </c>
      <c r="C40" s="102">
        <v>12350</v>
      </c>
      <c r="D40" s="96" t="e">
        <f>#REF!</f>
        <v>#REF!</v>
      </c>
      <c r="E40" s="103" t="e">
        <f>D40+C40</f>
        <v>#REF!</v>
      </c>
    </row>
    <row r="41" spans="1:5" ht="27.75" customHeight="1" hidden="1">
      <c r="A41" s="100" t="s">
        <v>6</v>
      </c>
      <c r="B41" s="101" t="s">
        <v>31</v>
      </c>
      <c r="C41" s="102">
        <v>19800</v>
      </c>
      <c r="D41" s="96" t="e">
        <f>#REF!</f>
        <v>#REF!</v>
      </c>
      <c r="E41" s="103" t="e">
        <f>D41+C41</f>
        <v>#REF!</v>
      </c>
    </row>
    <row r="42" spans="2:5" ht="27.75" customHeight="1">
      <c r="B42" s="114"/>
      <c r="C42" s="152"/>
      <c r="D42" s="153"/>
      <c r="E42" s="168"/>
    </row>
    <row r="43" spans="1:5" ht="27.75" customHeight="1">
      <c r="A43" s="113"/>
      <c r="B43" s="114"/>
      <c r="C43" s="152"/>
      <c r="D43" s="153"/>
      <c r="E43" s="168"/>
    </row>
    <row r="44" spans="3:5" ht="12.75">
      <c r="C44" s="110">
        <f>C15+C21+C22</f>
        <v>98603</v>
      </c>
      <c r="D44" s="111" t="e">
        <f>D15+D21+D22</f>
        <v>#REF!</v>
      </c>
      <c r="E44" s="111" t="e">
        <f>C44+D44</f>
        <v>#REF!</v>
      </c>
    </row>
    <row r="46" spans="1:6" ht="15.75">
      <c r="A46" s="406" t="s">
        <v>3</v>
      </c>
      <c r="B46" s="406"/>
      <c r="C46" s="181"/>
      <c r="D46" s="407" t="s">
        <v>125</v>
      </c>
      <c r="E46" s="407"/>
      <c r="F46" s="180" t="s">
        <v>177</v>
      </c>
    </row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6" ht="12.75">
      <c r="F76" s="160">
        <f>F16+F20+F21+F22</f>
        <v>19.21</v>
      </c>
    </row>
  </sheetData>
  <sheetProtection/>
  <mergeCells count="12">
    <mergeCell ref="B11:B14"/>
    <mergeCell ref="A11:A14"/>
    <mergeCell ref="A1:E1"/>
    <mergeCell ref="A2:E2"/>
    <mergeCell ref="A5:E5"/>
    <mergeCell ref="A4:E4"/>
    <mergeCell ref="F11:F14"/>
    <mergeCell ref="A46:B46"/>
    <mergeCell ref="D46:E46"/>
    <mergeCell ref="A8:F8"/>
    <mergeCell ref="A9:F9"/>
    <mergeCell ref="A10:F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F66"/>
  <sheetViews>
    <sheetView zoomScalePageLayoutView="0" workbookViewId="0" topLeftCell="A2">
      <selection activeCell="D19" sqref="D19"/>
    </sheetView>
  </sheetViews>
  <sheetFormatPr defaultColWidth="9.00390625" defaultRowHeight="12.75"/>
  <cols>
    <col min="1" max="1" width="6.375" style="0" bestFit="1" customWidth="1"/>
    <col min="2" max="2" width="48.625" style="0" customWidth="1"/>
    <col min="3" max="3" width="11.25390625" style="0" customWidth="1"/>
    <col min="4" max="4" width="12.75390625" style="0" customWidth="1"/>
  </cols>
  <sheetData>
    <row r="1" spans="1:5" ht="12.75">
      <c r="A1" s="412" t="s">
        <v>121</v>
      </c>
      <c r="B1" s="412"/>
      <c r="C1" s="412"/>
      <c r="D1" s="412"/>
      <c r="E1" s="75"/>
    </row>
    <row r="2" spans="1:5" ht="25.5">
      <c r="A2" s="72" t="s">
        <v>0</v>
      </c>
      <c r="B2" s="73" t="s">
        <v>122</v>
      </c>
      <c r="C2" s="74" t="s">
        <v>1</v>
      </c>
      <c r="D2" s="72" t="s">
        <v>123</v>
      </c>
      <c r="E2" s="6"/>
    </row>
    <row r="3" spans="1:4" ht="12.75">
      <c r="A3" s="5">
        <v>1</v>
      </c>
      <c r="B3" s="3" t="s">
        <v>172</v>
      </c>
      <c r="C3" s="9" t="s">
        <v>97</v>
      </c>
      <c r="D3" s="77">
        <v>0.3008</v>
      </c>
    </row>
    <row r="4" spans="1:4" ht="12.75" customHeight="1">
      <c r="A4" s="5">
        <v>2</v>
      </c>
      <c r="B4" s="3" t="s">
        <v>173</v>
      </c>
      <c r="C4" s="9" t="s">
        <v>77</v>
      </c>
      <c r="D4" s="165">
        <f>D3/100</f>
        <v>0.0030080000000000003</v>
      </c>
    </row>
    <row r="5" spans="1:4" ht="12.75">
      <c r="A5" s="5">
        <v>3</v>
      </c>
      <c r="B5" s="3" t="s">
        <v>174</v>
      </c>
      <c r="C5" s="9" t="s">
        <v>77</v>
      </c>
      <c r="D5" s="165">
        <f>D4</f>
        <v>0.0030080000000000003</v>
      </c>
    </row>
    <row r="6" spans="1:4" ht="12.75">
      <c r="A6" s="5">
        <v>4</v>
      </c>
      <c r="B6" s="3" t="s">
        <v>113</v>
      </c>
      <c r="C6" s="9" t="s">
        <v>12</v>
      </c>
      <c r="D6" s="77"/>
    </row>
    <row r="7" spans="1:4" ht="12.75">
      <c r="A7" s="5">
        <v>5</v>
      </c>
      <c r="B7" s="3" t="s">
        <v>71</v>
      </c>
      <c r="C7" s="9" t="s">
        <v>72</v>
      </c>
      <c r="D7" s="77">
        <v>0.0213</v>
      </c>
    </row>
    <row r="8" spans="1:4" ht="12.75">
      <c r="A8" s="5">
        <v>6</v>
      </c>
      <c r="B8" s="3" t="s">
        <v>81</v>
      </c>
      <c r="C8" s="9" t="s">
        <v>12</v>
      </c>
      <c r="D8" s="1"/>
    </row>
    <row r="9" spans="1:6" ht="12.75">
      <c r="A9" s="5">
        <v>7</v>
      </c>
      <c r="B9" s="3" t="s">
        <v>24</v>
      </c>
      <c r="C9" s="9" t="s">
        <v>12</v>
      </c>
      <c r="D9" s="81">
        <v>3.051</v>
      </c>
      <c r="E9" s="163"/>
      <c r="F9" s="163"/>
    </row>
    <row r="10" spans="1:4" ht="12.75">
      <c r="A10" s="5">
        <v>8</v>
      </c>
      <c r="B10" s="3" t="s">
        <v>106</v>
      </c>
      <c r="C10" s="9" t="s">
        <v>12</v>
      </c>
      <c r="D10" s="76"/>
    </row>
    <row r="11" spans="1:4" ht="12.75">
      <c r="A11" s="5">
        <v>9</v>
      </c>
      <c r="B11" s="3" t="s">
        <v>75</v>
      </c>
      <c r="C11" s="9" t="s">
        <v>12</v>
      </c>
      <c r="D11" s="1">
        <v>4.368</v>
      </c>
    </row>
    <row r="12" spans="1:4" ht="12.75">
      <c r="A12" s="5">
        <v>10</v>
      </c>
      <c r="B12" s="3" t="s">
        <v>25</v>
      </c>
      <c r="C12" s="9" t="s">
        <v>12</v>
      </c>
      <c r="D12" s="1">
        <v>11.6427</v>
      </c>
    </row>
    <row r="13" spans="1:4" ht="12.75">
      <c r="A13" s="5">
        <v>11</v>
      </c>
      <c r="B13" s="3" t="s">
        <v>73</v>
      </c>
      <c r="C13" s="9" t="s">
        <v>12</v>
      </c>
      <c r="D13" s="116">
        <v>0.1115</v>
      </c>
    </row>
    <row r="14" spans="1:4" ht="12.75">
      <c r="A14" s="5">
        <v>12</v>
      </c>
      <c r="B14" s="3" t="s">
        <v>74</v>
      </c>
      <c r="C14" s="9" t="s">
        <v>12</v>
      </c>
      <c r="D14" s="1">
        <v>0.2742</v>
      </c>
    </row>
    <row r="15" spans="1:4" ht="12.75">
      <c r="A15" s="5">
        <v>13</v>
      </c>
      <c r="B15" s="3" t="s">
        <v>93</v>
      </c>
      <c r="C15" s="9" t="s">
        <v>12</v>
      </c>
      <c r="D15" s="116"/>
    </row>
    <row r="16" spans="1:4" ht="12.75">
      <c r="A16" s="5">
        <v>14</v>
      </c>
      <c r="B16" s="3" t="s">
        <v>101</v>
      </c>
      <c r="C16" s="9" t="s">
        <v>12</v>
      </c>
      <c r="D16" s="1">
        <v>16.1144</v>
      </c>
    </row>
    <row r="17" spans="1:4" ht="12.75">
      <c r="A17" s="5">
        <v>15</v>
      </c>
      <c r="B17" s="3" t="s">
        <v>170</v>
      </c>
      <c r="C17" s="9" t="s">
        <v>72</v>
      </c>
      <c r="D17" s="77">
        <v>0.1151</v>
      </c>
    </row>
    <row r="18" spans="1:4" ht="12.75">
      <c r="A18" s="5">
        <v>16</v>
      </c>
      <c r="B18" s="3" t="s">
        <v>32</v>
      </c>
      <c r="C18" s="9" t="s">
        <v>33</v>
      </c>
      <c r="D18" s="1">
        <v>24.875</v>
      </c>
    </row>
    <row r="19" spans="1:4" ht="12.75">
      <c r="A19" s="5">
        <v>17</v>
      </c>
      <c r="B19" s="3" t="s">
        <v>29</v>
      </c>
      <c r="C19" s="9" t="s">
        <v>11</v>
      </c>
      <c r="D19" s="77">
        <v>0.1105</v>
      </c>
    </row>
    <row r="20" spans="1:4" ht="12.75">
      <c r="A20" s="5">
        <v>18</v>
      </c>
      <c r="B20" s="3" t="s">
        <v>104</v>
      </c>
      <c r="C20" s="9" t="s">
        <v>11</v>
      </c>
      <c r="D20" s="116">
        <v>0.1326</v>
      </c>
    </row>
    <row r="21" spans="1:4" ht="12.75">
      <c r="A21" s="5">
        <v>19</v>
      </c>
      <c r="B21" s="3" t="s">
        <v>79</v>
      </c>
      <c r="C21" s="9" t="s">
        <v>11</v>
      </c>
      <c r="D21" s="1"/>
    </row>
    <row r="22" spans="1:4" ht="12.75">
      <c r="A22" s="5">
        <v>20</v>
      </c>
      <c r="B22" s="3" t="s">
        <v>88</v>
      </c>
      <c r="C22" s="9" t="s">
        <v>11</v>
      </c>
      <c r="D22" s="77">
        <v>0.0076</v>
      </c>
    </row>
    <row r="23" spans="1:4" ht="12.75">
      <c r="A23" s="5">
        <v>21</v>
      </c>
      <c r="B23" s="3" t="s">
        <v>108</v>
      </c>
      <c r="C23" s="9" t="s">
        <v>12</v>
      </c>
      <c r="D23" s="1">
        <v>0.4193</v>
      </c>
    </row>
    <row r="24" spans="1:4" ht="12.75">
      <c r="A24" s="5">
        <v>22</v>
      </c>
      <c r="B24" s="22" t="s">
        <v>133</v>
      </c>
      <c r="C24" s="23" t="s">
        <v>12</v>
      </c>
      <c r="D24" s="88">
        <v>0.4705</v>
      </c>
    </row>
    <row r="25" spans="1:4" ht="12.75">
      <c r="A25" s="5">
        <v>23</v>
      </c>
      <c r="B25" s="3" t="s">
        <v>100</v>
      </c>
      <c r="C25" s="9" t="s">
        <v>12</v>
      </c>
      <c r="D25" s="1"/>
    </row>
    <row r="26" spans="1:4" ht="12.75" customHeight="1">
      <c r="A26" s="5">
        <v>24</v>
      </c>
      <c r="B26" s="3" t="s">
        <v>94</v>
      </c>
      <c r="C26" s="9" t="s">
        <v>12</v>
      </c>
      <c r="D26" s="1">
        <v>1.0367</v>
      </c>
    </row>
    <row r="27" spans="1:4" ht="12" customHeight="1">
      <c r="A27" s="5">
        <v>25</v>
      </c>
      <c r="B27" s="3" t="s">
        <v>109</v>
      </c>
      <c r="C27" s="9" t="s">
        <v>12</v>
      </c>
      <c r="D27" s="1">
        <v>1.0367</v>
      </c>
    </row>
    <row r="28" spans="1:4" ht="12.75">
      <c r="A28" s="5">
        <v>26</v>
      </c>
      <c r="B28" s="3" t="s">
        <v>105</v>
      </c>
      <c r="C28" s="9" t="s">
        <v>12</v>
      </c>
      <c r="D28" s="1">
        <v>4.147</v>
      </c>
    </row>
    <row r="29" spans="1:4" ht="12.75">
      <c r="A29" s="5">
        <v>27</v>
      </c>
      <c r="B29" s="3" t="s">
        <v>85</v>
      </c>
      <c r="C29" s="9" t="s">
        <v>12</v>
      </c>
      <c r="D29" s="1"/>
    </row>
    <row r="30" spans="1:4" ht="12.75">
      <c r="A30" s="5">
        <v>28</v>
      </c>
      <c r="B30" s="3" t="s">
        <v>80</v>
      </c>
      <c r="C30" s="9" t="s">
        <v>11</v>
      </c>
      <c r="D30" s="166"/>
    </row>
    <row r="31" spans="1:4" ht="12.75">
      <c r="A31" s="5">
        <v>29</v>
      </c>
      <c r="B31" s="3" t="s">
        <v>84</v>
      </c>
      <c r="C31" s="9" t="s">
        <v>11</v>
      </c>
      <c r="D31" s="81">
        <v>0.2041</v>
      </c>
    </row>
    <row r="32" spans="1:4" ht="12.75">
      <c r="A32" s="5">
        <v>30</v>
      </c>
      <c r="B32" s="3" t="s">
        <v>98</v>
      </c>
      <c r="C32" s="9" t="s">
        <v>11</v>
      </c>
      <c r="D32" s="1"/>
    </row>
    <row r="33" spans="1:4" ht="12.75">
      <c r="A33" s="5">
        <v>31</v>
      </c>
      <c r="B33" s="3" t="s">
        <v>87</v>
      </c>
      <c r="C33" s="9" t="s">
        <v>11</v>
      </c>
      <c r="D33" s="1"/>
    </row>
    <row r="34" spans="1:4" ht="12.75">
      <c r="A34" s="5">
        <v>32</v>
      </c>
      <c r="B34" s="3" t="s">
        <v>96</v>
      </c>
      <c r="C34" s="9" t="s">
        <v>11</v>
      </c>
      <c r="D34" s="1"/>
    </row>
    <row r="35" spans="1:4" ht="12.75">
      <c r="A35" s="5">
        <v>33</v>
      </c>
      <c r="B35" s="3" t="s">
        <v>169</v>
      </c>
      <c r="C35" s="9" t="s">
        <v>11</v>
      </c>
      <c r="D35" s="164">
        <v>0.0125</v>
      </c>
    </row>
    <row r="36" spans="1:4" ht="12.75">
      <c r="A36" s="5">
        <v>34</v>
      </c>
      <c r="B36" s="3" t="s">
        <v>99</v>
      </c>
      <c r="C36" s="9" t="s">
        <v>11</v>
      </c>
      <c r="D36" s="1"/>
    </row>
    <row r="37" spans="1:4" ht="12.75">
      <c r="A37" s="5">
        <v>35</v>
      </c>
      <c r="B37" s="3" t="s">
        <v>82</v>
      </c>
      <c r="C37" s="9" t="s">
        <v>11</v>
      </c>
      <c r="D37" s="1"/>
    </row>
    <row r="38" spans="1:4" ht="12.75">
      <c r="A38" s="5">
        <v>36</v>
      </c>
      <c r="B38" s="3" t="s">
        <v>28</v>
      </c>
      <c r="C38" s="9" t="s">
        <v>11</v>
      </c>
      <c r="D38" s="77">
        <v>0.01742</v>
      </c>
    </row>
    <row r="39" spans="1:4" ht="12.75">
      <c r="A39" s="5">
        <v>37</v>
      </c>
      <c r="B39" s="3" t="s">
        <v>198</v>
      </c>
      <c r="C39" s="9" t="s">
        <v>11</v>
      </c>
      <c r="D39" s="77">
        <v>0.0098</v>
      </c>
    </row>
    <row r="40" spans="1:4" ht="12.75">
      <c r="A40" s="5">
        <v>38</v>
      </c>
      <c r="B40" s="3" t="s">
        <v>168</v>
      </c>
      <c r="C40" s="9" t="s">
        <v>11</v>
      </c>
      <c r="D40" s="1">
        <f>D39</f>
        <v>0.0098</v>
      </c>
    </row>
    <row r="41" spans="1:4" ht="12.75">
      <c r="A41" s="5">
        <v>39</v>
      </c>
      <c r="B41" s="3" t="s">
        <v>83</v>
      </c>
      <c r="C41" s="9" t="s">
        <v>12</v>
      </c>
      <c r="D41" s="81">
        <v>0.91</v>
      </c>
    </row>
    <row r="42" spans="1:4" ht="12.75">
      <c r="A42" s="5">
        <v>40</v>
      </c>
      <c r="B42" s="3" t="s">
        <v>114</v>
      </c>
      <c r="C42" s="9" t="s">
        <v>12</v>
      </c>
      <c r="D42" s="81">
        <v>0.045</v>
      </c>
    </row>
    <row r="43" spans="1:4" ht="12.75" customHeight="1">
      <c r="A43" s="5">
        <v>41</v>
      </c>
      <c r="B43" s="3" t="s">
        <v>102</v>
      </c>
      <c r="C43" s="9" t="s">
        <v>11</v>
      </c>
      <c r="D43" s="1"/>
    </row>
    <row r="44" spans="1:6" ht="12.75">
      <c r="A44" s="5">
        <v>42</v>
      </c>
      <c r="B44" s="3" t="s">
        <v>132</v>
      </c>
      <c r="C44" s="9" t="s">
        <v>12</v>
      </c>
      <c r="D44" s="146">
        <v>3.588</v>
      </c>
      <c r="E44" s="85"/>
      <c r="F44" s="85" t="s">
        <v>131</v>
      </c>
    </row>
    <row r="45" spans="1:4" ht="12.75" customHeight="1">
      <c r="A45" s="5">
        <v>43</v>
      </c>
      <c r="B45" s="3" t="s">
        <v>27</v>
      </c>
      <c r="C45" s="9" t="s">
        <v>12</v>
      </c>
      <c r="D45" s="1">
        <v>1.5733</v>
      </c>
    </row>
    <row r="46" spans="1:4" ht="12.75">
      <c r="A46" s="5">
        <v>44</v>
      </c>
      <c r="B46" s="3" t="s">
        <v>26</v>
      </c>
      <c r="C46" s="9" t="s">
        <v>12</v>
      </c>
      <c r="D46" s="116">
        <v>0.183</v>
      </c>
    </row>
    <row r="47" spans="1:4" ht="12.75">
      <c r="A47" s="5">
        <v>45</v>
      </c>
      <c r="B47" s="3" t="s">
        <v>112</v>
      </c>
      <c r="C47" s="9" t="s">
        <v>12</v>
      </c>
      <c r="D47" s="1">
        <v>2.1585</v>
      </c>
    </row>
    <row r="48" spans="1:4" ht="12.75">
      <c r="A48" s="5">
        <v>46</v>
      </c>
      <c r="B48" s="3" t="s">
        <v>103</v>
      </c>
      <c r="C48" s="9" t="s">
        <v>12</v>
      </c>
      <c r="D48" s="1">
        <v>0.234</v>
      </c>
    </row>
    <row r="49" spans="1:4" ht="12.75">
      <c r="A49" s="5">
        <v>47</v>
      </c>
      <c r="B49" s="3" t="s">
        <v>86</v>
      </c>
      <c r="C49" s="9" t="s">
        <v>12</v>
      </c>
      <c r="D49" s="77">
        <v>0.169</v>
      </c>
    </row>
    <row r="50" spans="1:4" ht="12.75">
      <c r="A50" s="7">
        <v>48</v>
      </c>
      <c r="B50" s="79" t="s">
        <v>95</v>
      </c>
      <c r="C50" s="78" t="s">
        <v>12</v>
      </c>
      <c r="D50" s="80">
        <v>0.182</v>
      </c>
    </row>
    <row r="51" spans="1:4" ht="12.75">
      <c r="A51" s="83">
        <v>49</v>
      </c>
      <c r="B51" s="82" t="s">
        <v>129</v>
      </c>
      <c r="C51" s="84" t="s">
        <v>12</v>
      </c>
      <c r="D51" s="81"/>
    </row>
    <row r="52" spans="1:4" ht="12.75">
      <c r="A52" s="83">
        <v>50</v>
      </c>
      <c r="B52" s="82" t="s">
        <v>130</v>
      </c>
      <c r="C52" s="84" t="s">
        <v>11</v>
      </c>
      <c r="D52" s="1"/>
    </row>
    <row r="53" spans="1:4" ht="12.75">
      <c r="A53" s="83">
        <v>51</v>
      </c>
      <c r="B53" s="99" t="s">
        <v>136</v>
      </c>
      <c r="C53" s="84" t="s">
        <v>12</v>
      </c>
      <c r="D53" s="1"/>
    </row>
    <row r="54" spans="1:4" ht="12.75">
      <c r="A54" s="83">
        <v>52</v>
      </c>
      <c r="B54" s="99" t="s">
        <v>29</v>
      </c>
      <c r="C54" s="161" t="s">
        <v>139</v>
      </c>
      <c r="D54" s="1">
        <v>0.221</v>
      </c>
    </row>
    <row r="55" spans="1:4" ht="12.75">
      <c r="A55" s="83">
        <v>53</v>
      </c>
      <c r="B55" s="99" t="s">
        <v>140</v>
      </c>
      <c r="C55" s="161" t="s">
        <v>11</v>
      </c>
      <c r="D55" s="161"/>
    </row>
    <row r="56" spans="1:4" ht="12.75">
      <c r="A56" s="83">
        <v>54</v>
      </c>
      <c r="B56" s="99" t="s">
        <v>141</v>
      </c>
      <c r="C56" s="161" t="s">
        <v>12</v>
      </c>
      <c r="D56" s="1"/>
    </row>
    <row r="57" spans="1:4" ht="12.75">
      <c r="A57" s="83">
        <v>55</v>
      </c>
      <c r="B57" s="99" t="s">
        <v>152</v>
      </c>
      <c r="C57" s="161" t="s">
        <v>12</v>
      </c>
      <c r="D57" s="81">
        <v>2.0234</v>
      </c>
    </row>
    <row r="58" spans="1:4" ht="12.75">
      <c r="A58" s="83">
        <v>56</v>
      </c>
      <c r="B58" s="99" t="s">
        <v>148</v>
      </c>
      <c r="C58" s="161" t="s">
        <v>12</v>
      </c>
      <c r="D58" s="1"/>
    </row>
    <row r="59" spans="1:4" ht="12.75">
      <c r="A59" s="5">
        <v>57</v>
      </c>
      <c r="B59" s="99" t="s">
        <v>155</v>
      </c>
      <c r="C59" s="161" t="s">
        <v>11</v>
      </c>
      <c r="D59" s="1"/>
    </row>
    <row r="60" spans="1:4" ht="12.75">
      <c r="A60" s="5">
        <v>58</v>
      </c>
      <c r="B60" s="99" t="s">
        <v>156</v>
      </c>
      <c r="C60" s="161" t="s">
        <v>11</v>
      </c>
      <c r="D60" s="1"/>
    </row>
    <row r="61" spans="1:4" ht="12.75">
      <c r="A61" s="5">
        <v>59</v>
      </c>
      <c r="B61" s="99" t="s">
        <v>159</v>
      </c>
      <c r="C61" s="161" t="s">
        <v>12</v>
      </c>
      <c r="D61" s="1">
        <v>0.26</v>
      </c>
    </row>
    <row r="62" spans="1:4" ht="12.75">
      <c r="A62" s="5">
        <v>60</v>
      </c>
      <c r="B62" s="99" t="s">
        <v>160</v>
      </c>
      <c r="C62" s="161" t="s">
        <v>12</v>
      </c>
      <c r="D62" s="1">
        <v>9.8131</v>
      </c>
    </row>
    <row r="63" spans="1:4" ht="12.75">
      <c r="A63" s="5">
        <v>61</v>
      </c>
      <c r="B63" s="99" t="s">
        <v>161</v>
      </c>
      <c r="C63" s="161" t="s">
        <v>139</v>
      </c>
      <c r="D63" s="81">
        <v>0.182</v>
      </c>
    </row>
    <row r="64" spans="1:4" ht="12.75">
      <c r="A64" s="5">
        <v>62</v>
      </c>
      <c r="B64" s="99" t="s">
        <v>163</v>
      </c>
      <c r="C64" s="161" t="s">
        <v>33</v>
      </c>
      <c r="D64" s="1"/>
    </row>
    <row r="65" spans="1:4" ht="12.75">
      <c r="A65" s="4"/>
      <c r="B65" s="120"/>
      <c r="C65" s="120"/>
      <c r="D65" s="6"/>
    </row>
    <row r="66" spans="1:4" ht="12.75">
      <c r="A66" s="4"/>
      <c r="B66" s="6"/>
      <c r="C66" s="6"/>
      <c r="D66" s="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N247"/>
  <sheetViews>
    <sheetView zoomScalePageLayoutView="0" workbookViewId="0" topLeftCell="A99">
      <selection activeCell="N99" sqref="N99"/>
    </sheetView>
  </sheetViews>
  <sheetFormatPr defaultColWidth="9.00390625" defaultRowHeight="12.75"/>
  <cols>
    <col min="1" max="1" width="4.625" style="2" customWidth="1"/>
    <col min="2" max="2" width="21.75390625" style="17" customWidth="1"/>
    <col min="3" max="3" width="35.25390625" style="0" customWidth="1"/>
    <col min="4" max="4" width="9.00390625" style="2" customWidth="1"/>
    <col min="5" max="5" width="12.875" style="2" customWidth="1"/>
    <col min="6" max="6" width="9.125" style="0" customWidth="1"/>
    <col min="7" max="7" width="10.25390625" style="0" customWidth="1"/>
    <col min="9" max="9" width="5.875" style="203" customWidth="1"/>
    <col min="10" max="10" width="11.00390625" style="0" bestFit="1" customWidth="1"/>
    <col min="12" max="12" width="5.25390625" style="203" customWidth="1"/>
  </cols>
  <sheetData>
    <row r="1" spans="1:5" ht="12.75">
      <c r="A1" s="472" t="s">
        <v>115</v>
      </c>
      <c r="B1" s="473"/>
      <c r="C1" s="473"/>
      <c r="D1" s="473"/>
      <c r="E1" s="473"/>
    </row>
    <row r="2" spans="1:7" ht="12.75">
      <c r="A2" s="472" t="s">
        <v>116</v>
      </c>
      <c r="B2" s="473"/>
      <c r="C2" s="473"/>
      <c r="D2" s="473"/>
      <c r="E2" s="473"/>
      <c r="F2" s="18"/>
      <c r="G2" s="18"/>
    </row>
    <row r="3" spans="1:7" ht="12.75">
      <c r="A3" s="474" t="s">
        <v>191</v>
      </c>
      <c r="B3" s="473"/>
      <c r="C3" s="473"/>
      <c r="D3" s="473"/>
      <c r="E3" s="473"/>
      <c r="F3" s="19"/>
      <c r="G3" s="19"/>
    </row>
    <row r="4" spans="1:7" ht="12.75">
      <c r="A4" s="475" t="s">
        <v>197</v>
      </c>
      <c r="B4" s="476"/>
      <c r="C4" s="476"/>
      <c r="D4" s="476"/>
      <c r="E4" s="476"/>
      <c r="F4" s="2"/>
      <c r="G4" s="2"/>
    </row>
    <row r="5" spans="1:7" ht="12.75">
      <c r="A5" s="11"/>
      <c r="B5" s="20"/>
      <c r="C5" s="10"/>
      <c r="D5" s="12"/>
      <c r="E5" s="13"/>
      <c r="F5" s="2"/>
      <c r="G5" s="2"/>
    </row>
    <row r="6" spans="1:7" ht="12.75">
      <c r="A6" s="477" t="s">
        <v>192</v>
      </c>
      <c r="B6" s="477"/>
      <c r="C6" s="477"/>
      <c r="D6" s="477"/>
      <c r="E6" s="477"/>
      <c r="F6" s="2"/>
      <c r="G6" s="2"/>
    </row>
    <row r="7" spans="1:7" ht="12.75">
      <c r="A7" s="413" t="s">
        <v>193</v>
      </c>
      <c r="B7" s="413"/>
      <c r="C7" s="413"/>
      <c r="D7" s="413"/>
      <c r="E7" s="413"/>
      <c r="F7" s="2"/>
      <c r="G7" s="2"/>
    </row>
    <row r="8" spans="1:7" ht="12.75">
      <c r="A8" s="413" t="s">
        <v>194</v>
      </c>
      <c r="B8" s="413"/>
      <c r="C8" s="413"/>
      <c r="D8" s="413"/>
      <c r="E8" s="413"/>
      <c r="F8" s="2"/>
      <c r="G8" s="2"/>
    </row>
    <row r="9" spans="1:7" ht="15.75">
      <c r="A9" s="520" t="s">
        <v>195</v>
      </c>
      <c r="B9" s="520"/>
      <c r="C9" s="520"/>
      <c r="D9" s="520"/>
      <c r="E9" s="520"/>
      <c r="F9" s="2"/>
      <c r="G9" s="2"/>
    </row>
    <row r="10" spans="1:14" ht="104.25" customHeight="1">
      <c r="A10" s="15" t="s">
        <v>0</v>
      </c>
      <c r="B10" s="15" t="s">
        <v>2</v>
      </c>
      <c r="C10" s="15" t="s">
        <v>9</v>
      </c>
      <c r="D10" s="15" t="s">
        <v>1</v>
      </c>
      <c r="E10" s="15" t="s">
        <v>10</v>
      </c>
      <c r="F10" s="16" t="s">
        <v>34</v>
      </c>
      <c r="G10" s="16" t="s">
        <v>35</v>
      </c>
      <c r="H10" s="1"/>
      <c r="I10" s="204"/>
      <c r="J10" s="1" t="s">
        <v>176</v>
      </c>
      <c r="K10" s="1"/>
      <c r="L10" s="204"/>
      <c r="M10" s="398" t="s">
        <v>199</v>
      </c>
      <c r="N10" s="398" t="s">
        <v>190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5">
        <v>6</v>
      </c>
      <c r="G11" s="5">
        <v>7</v>
      </c>
    </row>
    <row r="12" spans="1:7" ht="14.25" customHeight="1" thickBot="1">
      <c r="A12" s="9">
        <v>1</v>
      </c>
      <c r="B12" s="535" t="s">
        <v>13</v>
      </c>
      <c r="C12" s="536"/>
      <c r="D12" s="536"/>
      <c r="E12" s="536"/>
      <c r="F12" s="206"/>
      <c r="G12" s="207"/>
    </row>
    <row r="13" spans="1:13" ht="13.5" customHeight="1">
      <c r="A13" s="463" t="s">
        <v>7</v>
      </c>
      <c r="B13" s="534" t="s">
        <v>14</v>
      </c>
      <c r="C13" s="221" t="s">
        <v>70</v>
      </c>
      <c r="D13" s="222" t="s">
        <v>11</v>
      </c>
      <c r="E13" s="222">
        <v>5</v>
      </c>
      <c r="F13" s="210">
        <f>цена!D39</f>
        <v>0.0098</v>
      </c>
      <c r="G13" s="210">
        <f>F13*E13</f>
        <v>0.049</v>
      </c>
      <c r="H13" s="209"/>
      <c r="I13" s="210"/>
      <c r="J13" s="209">
        <f>G13*10%</f>
        <v>0.004900000000000001</v>
      </c>
      <c r="K13" s="209"/>
      <c r="L13" s="211"/>
      <c r="M13">
        <f>J13+G13</f>
        <v>0.0539</v>
      </c>
    </row>
    <row r="14" spans="1:13" ht="13.5" customHeight="1">
      <c r="A14" s="463"/>
      <c r="B14" s="534"/>
      <c r="C14" s="223" t="s">
        <v>71</v>
      </c>
      <c r="D14" s="219" t="s">
        <v>72</v>
      </c>
      <c r="E14" s="219">
        <v>2</v>
      </c>
      <c r="F14" s="126">
        <f>цена!D7</f>
        <v>0.0213</v>
      </c>
      <c r="G14" s="126">
        <f aca="true" t="shared" si="0" ref="G14:G28">F14*E14</f>
        <v>0.0426</v>
      </c>
      <c r="H14" s="6"/>
      <c r="I14" s="212"/>
      <c r="J14" s="6">
        <f>G14*0%</f>
        <v>0</v>
      </c>
      <c r="K14" s="6"/>
      <c r="L14" s="213"/>
      <c r="M14">
        <f aca="true" t="shared" si="1" ref="M14:M77">J14+G14</f>
        <v>0.0426</v>
      </c>
    </row>
    <row r="15" spans="1:13" ht="13.5" customHeight="1">
      <c r="A15" s="463"/>
      <c r="B15" s="534"/>
      <c r="C15" s="223" t="s">
        <v>24</v>
      </c>
      <c r="D15" s="219" t="s">
        <v>12</v>
      </c>
      <c r="E15" s="219">
        <v>0.001</v>
      </c>
      <c r="F15" s="126">
        <f>цена!D9</f>
        <v>3.051</v>
      </c>
      <c r="G15" s="126">
        <f t="shared" si="0"/>
        <v>0.0030510000000000003</v>
      </c>
      <c r="H15" s="6"/>
      <c r="I15" s="212"/>
      <c r="J15" s="216">
        <f aca="true" t="shared" si="2" ref="J15:J20">G15*10%</f>
        <v>0.00030510000000000004</v>
      </c>
      <c r="K15" s="6"/>
      <c r="L15" s="213"/>
      <c r="M15">
        <f t="shared" si="1"/>
        <v>0.0033561000000000003</v>
      </c>
    </row>
    <row r="16" spans="1:13" ht="12.75" customHeight="1">
      <c r="A16" s="463"/>
      <c r="B16" s="534"/>
      <c r="C16" s="223" t="s">
        <v>73</v>
      </c>
      <c r="D16" s="219" t="s">
        <v>12</v>
      </c>
      <c r="E16" s="219">
        <v>0.001</v>
      </c>
      <c r="F16" s="126">
        <f>цена!D13</f>
        <v>0.1115</v>
      </c>
      <c r="G16" s="126">
        <f t="shared" si="0"/>
        <v>0.0001115</v>
      </c>
      <c r="H16" s="6"/>
      <c r="I16" s="212"/>
      <c r="J16" s="216">
        <f>G16*10%</f>
        <v>1.115E-05</v>
      </c>
      <c r="K16" s="6"/>
      <c r="L16" s="213"/>
      <c r="M16">
        <f t="shared" si="1"/>
        <v>0.00012265</v>
      </c>
    </row>
    <row r="17" spans="1:13" ht="13.5" customHeight="1">
      <c r="A17" s="463"/>
      <c r="B17" s="534"/>
      <c r="C17" s="223" t="s">
        <v>74</v>
      </c>
      <c r="D17" s="219" t="s">
        <v>12</v>
      </c>
      <c r="E17" s="219">
        <v>0.001</v>
      </c>
      <c r="F17" s="126">
        <f>цена!D14</f>
        <v>0.2742</v>
      </c>
      <c r="G17" s="126">
        <f t="shared" si="0"/>
        <v>0.0002742</v>
      </c>
      <c r="H17" s="6"/>
      <c r="I17" s="212"/>
      <c r="J17" s="216">
        <f t="shared" si="2"/>
        <v>2.7420000000000002E-05</v>
      </c>
      <c r="K17" s="6"/>
      <c r="L17" s="213"/>
      <c r="M17">
        <f t="shared" si="1"/>
        <v>0.00030162</v>
      </c>
    </row>
    <row r="18" spans="1:13" ht="12" customHeight="1">
      <c r="A18" s="463"/>
      <c r="B18" s="534"/>
      <c r="C18" s="223" t="s">
        <v>25</v>
      </c>
      <c r="D18" s="219" t="s">
        <v>12</v>
      </c>
      <c r="E18" s="219">
        <v>0.001</v>
      </c>
      <c r="F18" s="126">
        <f>цена!D12</f>
        <v>11.6427</v>
      </c>
      <c r="G18" s="126">
        <f t="shared" si="0"/>
        <v>0.0116427</v>
      </c>
      <c r="H18" s="6"/>
      <c r="I18" s="212"/>
      <c r="J18" s="217">
        <f t="shared" si="2"/>
        <v>0.00116427</v>
      </c>
      <c r="K18" s="6"/>
      <c r="L18" s="213"/>
      <c r="M18">
        <f t="shared" si="1"/>
        <v>0.01280697</v>
      </c>
    </row>
    <row r="19" spans="1:13" ht="13.5" customHeight="1" thickBot="1">
      <c r="A19" s="463"/>
      <c r="B19" s="534"/>
      <c r="C19" s="223" t="s">
        <v>75</v>
      </c>
      <c r="D19" s="219" t="s">
        <v>12</v>
      </c>
      <c r="E19" s="219">
        <v>0.001</v>
      </c>
      <c r="F19" s="126">
        <f>цена!D11</f>
        <v>4.368</v>
      </c>
      <c r="G19" s="126">
        <f t="shared" si="0"/>
        <v>0.004368</v>
      </c>
      <c r="H19" s="6"/>
      <c r="I19" s="212"/>
      <c r="J19" s="218">
        <f t="shared" si="2"/>
        <v>0.00043680000000000005</v>
      </c>
      <c r="K19" s="6"/>
      <c r="L19" s="213"/>
      <c r="M19">
        <f t="shared" si="1"/>
        <v>0.0048048000000000006</v>
      </c>
    </row>
    <row r="20" spans="1:14" ht="13.5" customHeight="1" thickBot="1">
      <c r="A20" s="463"/>
      <c r="B20" s="534"/>
      <c r="C20" s="224" t="s">
        <v>26</v>
      </c>
      <c r="D20" s="225" t="s">
        <v>12</v>
      </c>
      <c r="E20" s="225">
        <v>1</v>
      </c>
      <c r="F20" s="226">
        <f>цена!D46</f>
        <v>0.183</v>
      </c>
      <c r="G20" s="226">
        <f t="shared" si="0"/>
        <v>0.183</v>
      </c>
      <c r="H20" s="215">
        <f>SUM(G13:G20)</f>
        <v>0.2940474</v>
      </c>
      <c r="I20" s="227">
        <f>H20</f>
        <v>0.2940474</v>
      </c>
      <c r="J20" s="215">
        <f t="shared" si="2"/>
        <v>0.0183</v>
      </c>
      <c r="K20" s="215">
        <f>SUM(J13:J20)</f>
        <v>0.025144740000000002</v>
      </c>
      <c r="L20" s="228">
        <v>0.03</v>
      </c>
      <c r="M20">
        <f t="shared" si="1"/>
        <v>0.2013</v>
      </c>
      <c r="N20" s="399">
        <f>I20+L20</f>
        <v>0.3240474</v>
      </c>
    </row>
    <row r="21" spans="1:13" ht="14.25" customHeight="1">
      <c r="A21" s="463" t="s">
        <v>8</v>
      </c>
      <c r="B21" s="540" t="s">
        <v>15</v>
      </c>
      <c r="C21" s="229" t="s">
        <v>70</v>
      </c>
      <c r="D21" s="230" t="s">
        <v>11</v>
      </c>
      <c r="E21" s="230">
        <v>5</v>
      </c>
      <c r="F21" s="231">
        <f>цена!D39</f>
        <v>0.0098</v>
      </c>
      <c r="G21" s="231">
        <f t="shared" si="0"/>
        <v>0.049</v>
      </c>
      <c r="H21" s="209"/>
      <c r="I21" s="210"/>
      <c r="J21" s="209">
        <f>G21*10%</f>
        <v>0.004900000000000001</v>
      </c>
      <c r="K21" s="209"/>
      <c r="L21" s="211"/>
      <c r="M21">
        <f t="shared" si="1"/>
        <v>0.0539</v>
      </c>
    </row>
    <row r="22" spans="1:13" ht="12.75" customHeight="1">
      <c r="A22" s="463"/>
      <c r="B22" s="540"/>
      <c r="C22" s="232" t="s">
        <v>71</v>
      </c>
      <c r="D22" s="25" t="s">
        <v>72</v>
      </c>
      <c r="E22" s="25">
        <v>2</v>
      </c>
      <c r="F22" s="26">
        <f>цена!D7</f>
        <v>0.0213</v>
      </c>
      <c r="G22" s="26">
        <f t="shared" si="0"/>
        <v>0.0426</v>
      </c>
      <c r="H22" s="6"/>
      <c r="I22" s="212"/>
      <c r="J22" s="6">
        <v>0</v>
      </c>
      <c r="K22" s="6"/>
      <c r="L22" s="213"/>
      <c r="M22">
        <f t="shared" si="1"/>
        <v>0.0426</v>
      </c>
    </row>
    <row r="23" spans="1:13" ht="12.75">
      <c r="A23" s="463"/>
      <c r="B23" s="540"/>
      <c r="C23" s="232" t="s">
        <v>24</v>
      </c>
      <c r="D23" s="25" t="s">
        <v>12</v>
      </c>
      <c r="E23" s="25">
        <v>0.001</v>
      </c>
      <c r="F23" s="26">
        <f aca="true" t="shared" si="3" ref="F23:F28">F15</f>
        <v>3.051</v>
      </c>
      <c r="G23" s="26">
        <f t="shared" si="0"/>
        <v>0.0030510000000000003</v>
      </c>
      <c r="H23" s="6"/>
      <c r="I23" s="212"/>
      <c r="J23" s="6">
        <f aca="true" t="shared" si="4" ref="J23:J28">G23*10%</f>
        <v>0.00030510000000000004</v>
      </c>
      <c r="K23" s="6"/>
      <c r="L23" s="213"/>
      <c r="M23">
        <f t="shared" si="1"/>
        <v>0.0033561000000000003</v>
      </c>
    </row>
    <row r="24" spans="1:13" ht="12.75">
      <c r="A24" s="463"/>
      <c r="B24" s="540"/>
      <c r="C24" s="232" t="s">
        <v>73</v>
      </c>
      <c r="D24" s="25" t="s">
        <v>12</v>
      </c>
      <c r="E24" s="25">
        <v>0.001</v>
      </c>
      <c r="F24" s="26">
        <f t="shared" si="3"/>
        <v>0.1115</v>
      </c>
      <c r="G24" s="26">
        <f t="shared" si="0"/>
        <v>0.0001115</v>
      </c>
      <c r="H24" s="6"/>
      <c r="I24" s="212"/>
      <c r="J24" s="6">
        <f t="shared" si="4"/>
        <v>1.115E-05</v>
      </c>
      <c r="K24" s="6"/>
      <c r="L24" s="213"/>
      <c r="M24">
        <f t="shared" si="1"/>
        <v>0.00012265</v>
      </c>
    </row>
    <row r="25" spans="1:13" ht="12.75">
      <c r="A25" s="463"/>
      <c r="B25" s="540"/>
      <c r="C25" s="232" t="s">
        <v>74</v>
      </c>
      <c r="D25" s="25" t="s">
        <v>12</v>
      </c>
      <c r="E25" s="25">
        <v>0.001</v>
      </c>
      <c r="F25" s="26">
        <f t="shared" si="3"/>
        <v>0.2742</v>
      </c>
      <c r="G25" s="26">
        <f t="shared" si="0"/>
        <v>0.0002742</v>
      </c>
      <c r="H25" s="6"/>
      <c r="I25" s="212"/>
      <c r="J25" s="6">
        <f t="shared" si="4"/>
        <v>2.7420000000000002E-05</v>
      </c>
      <c r="K25" s="6"/>
      <c r="L25" s="213"/>
      <c r="M25">
        <f t="shared" si="1"/>
        <v>0.00030162</v>
      </c>
    </row>
    <row r="26" spans="1:13" ht="12.75">
      <c r="A26" s="463"/>
      <c r="B26" s="540"/>
      <c r="C26" s="232" t="s">
        <v>25</v>
      </c>
      <c r="D26" s="25" t="s">
        <v>12</v>
      </c>
      <c r="E26" s="25">
        <v>0.001</v>
      </c>
      <c r="F26" s="26">
        <f t="shared" si="3"/>
        <v>11.6427</v>
      </c>
      <c r="G26" s="26">
        <f t="shared" si="0"/>
        <v>0.0116427</v>
      </c>
      <c r="H26" s="6"/>
      <c r="I26" s="212"/>
      <c r="J26" s="6">
        <f t="shared" si="4"/>
        <v>0.00116427</v>
      </c>
      <c r="K26" s="6"/>
      <c r="L26" s="213"/>
      <c r="M26">
        <f t="shared" si="1"/>
        <v>0.01280697</v>
      </c>
    </row>
    <row r="27" spans="1:13" ht="12.75" customHeight="1" thickBot="1">
      <c r="A27" s="463"/>
      <c r="B27" s="540"/>
      <c r="C27" s="232" t="s">
        <v>75</v>
      </c>
      <c r="D27" s="25" t="s">
        <v>12</v>
      </c>
      <c r="E27" s="25">
        <v>0.001</v>
      </c>
      <c r="F27" s="26">
        <f t="shared" si="3"/>
        <v>4.368</v>
      </c>
      <c r="G27" s="26">
        <f t="shared" si="0"/>
        <v>0.004368</v>
      </c>
      <c r="H27" s="6"/>
      <c r="I27" s="212"/>
      <c r="J27" s="6">
        <f t="shared" si="4"/>
        <v>0.00043680000000000005</v>
      </c>
      <c r="K27" s="6"/>
      <c r="L27" s="213"/>
      <c r="M27">
        <f t="shared" si="1"/>
        <v>0.0048048000000000006</v>
      </c>
    </row>
    <row r="28" spans="1:14" ht="12.75" customHeight="1" thickBot="1">
      <c r="A28" s="463"/>
      <c r="B28" s="540"/>
      <c r="C28" s="233" t="s">
        <v>26</v>
      </c>
      <c r="D28" s="234" t="s">
        <v>12</v>
      </c>
      <c r="E28" s="234">
        <v>1</v>
      </c>
      <c r="F28" s="235">
        <f t="shared" si="3"/>
        <v>0.183</v>
      </c>
      <c r="G28" s="235">
        <f t="shared" si="0"/>
        <v>0.183</v>
      </c>
      <c r="H28" s="215">
        <f>SUM(G21:G28)</f>
        <v>0.2940474</v>
      </c>
      <c r="I28" s="227">
        <f>H28</f>
        <v>0.2940474</v>
      </c>
      <c r="J28" s="215">
        <f t="shared" si="4"/>
        <v>0.0183</v>
      </c>
      <c r="K28" s="215">
        <f>SUM(J21:J28)</f>
        <v>0.025144740000000002</v>
      </c>
      <c r="L28" s="228">
        <v>0.03</v>
      </c>
      <c r="M28">
        <f t="shared" si="1"/>
        <v>0.2013</v>
      </c>
      <c r="N28" s="399">
        <f>I28+L28</f>
        <v>0.3240474</v>
      </c>
    </row>
    <row r="29" spans="1:13" ht="13.5" thickBot="1">
      <c r="A29" s="9">
        <v>2</v>
      </c>
      <c r="B29" s="480" t="s">
        <v>16</v>
      </c>
      <c r="C29" s="421"/>
      <c r="D29" s="421"/>
      <c r="E29" s="422"/>
      <c r="F29" s="236"/>
      <c r="G29" s="236"/>
      <c r="M29">
        <f t="shared" si="1"/>
        <v>0</v>
      </c>
    </row>
    <row r="30" spans="1:13" ht="12.75" customHeight="1">
      <c r="A30" s="478" t="s">
        <v>36</v>
      </c>
      <c r="B30" s="464" t="s">
        <v>17</v>
      </c>
      <c r="C30" s="237" t="s">
        <v>70</v>
      </c>
      <c r="D30" s="238" t="s">
        <v>11</v>
      </c>
      <c r="E30" s="238">
        <v>5</v>
      </c>
      <c r="F30" s="239">
        <f>F21</f>
        <v>0.0098</v>
      </c>
      <c r="G30" s="239">
        <f>F30*E30</f>
        <v>0.049</v>
      </c>
      <c r="H30" s="209"/>
      <c r="I30" s="210"/>
      <c r="J30" s="209">
        <f>G30*10%</f>
        <v>0.004900000000000001</v>
      </c>
      <c r="K30" s="209"/>
      <c r="L30" s="211"/>
      <c r="M30">
        <f t="shared" si="1"/>
        <v>0.0539</v>
      </c>
    </row>
    <row r="31" spans="1:13" ht="12.75">
      <c r="A31" s="479"/>
      <c r="B31" s="465"/>
      <c r="C31" s="240" t="s">
        <v>71</v>
      </c>
      <c r="D31" s="28" t="s">
        <v>72</v>
      </c>
      <c r="E31" s="28">
        <v>2</v>
      </c>
      <c r="F31" s="29">
        <f>F22</f>
        <v>0.0213</v>
      </c>
      <c r="G31" s="29">
        <f>F31*E31</f>
        <v>0.0426</v>
      </c>
      <c r="H31" s="6"/>
      <c r="I31" s="212"/>
      <c r="J31" s="120">
        <v>0</v>
      </c>
      <c r="K31" s="6"/>
      <c r="L31" s="213"/>
      <c r="M31">
        <f t="shared" si="1"/>
        <v>0.0426</v>
      </c>
    </row>
    <row r="32" spans="1:13" ht="13.5" customHeight="1">
      <c r="A32" s="479"/>
      <c r="B32" s="465"/>
      <c r="C32" s="240" t="s">
        <v>76</v>
      </c>
      <c r="D32" s="28" t="s">
        <v>77</v>
      </c>
      <c r="E32" s="28">
        <v>16</v>
      </c>
      <c r="F32" s="169">
        <f>цена!D5</f>
        <v>0.0030080000000000003</v>
      </c>
      <c r="G32" s="29">
        <f aca="true" t="shared" si="5" ref="G32:G47">F32*E32</f>
        <v>0.048128000000000004</v>
      </c>
      <c r="H32" s="6"/>
      <c r="I32" s="212"/>
      <c r="J32" s="120">
        <f aca="true" t="shared" si="6" ref="J32:J37">G32*10%</f>
        <v>0.004812800000000001</v>
      </c>
      <c r="K32" s="6"/>
      <c r="L32" s="213"/>
      <c r="M32">
        <f t="shared" si="1"/>
        <v>0.0529408</v>
      </c>
    </row>
    <row r="33" spans="1:13" ht="13.5" thickBot="1">
      <c r="A33" s="479"/>
      <c r="B33" s="465"/>
      <c r="C33" s="240" t="s">
        <v>78</v>
      </c>
      <c r="D33" s="28" t="s">
        <v>11</v>
      </c>
      <c r="E33" s="28">
        <v>1</v>
      </c>
      <c r="F33" s="29">
        <f>цена!D35</f>
        <v>0.0125</v>
      </c>
      <c r="G33" s="29">
        <f t="shared" si="5"/>
        <v>0.0125</v>
      </c>
      <c r="H33" s="6"/>
      <c r="I33" s="220"/>
      <c r="J33" s="120">
        <f t="shared" si="6"/>
        <v>0.0012500000000000002</v>
      </c>
      <c r="K33" s="6"/>
      <c r="L33" s="213"/>
      <c r="M33">
        <f t="shared" si="1"/>
        <v>0.013750000000000002</v>
      </c>
    </row>
    <row r="34" spans="1:14" ht="13.5" thickBot="1">
      <c r="A34" s="479"/>
      <c r="B34" s="465"/>
      <c r="C34" s="283" t="s">
        <v>24</v>
      </c>
      <c r="D34" s="87" t="s">
        <v>12</v>
      </c>
      <c r="E34" s="87">
        <v>0.001</v>
      </c>
      <c r="F34" s="249">
        <f>F23</f>
        <v>3.051</v>
      </c>
      <c r="G34" s="249">
        <f t="shared" si="5"/>
        <v>0.0030510000000000003</v>
      </c>
      <c r="H34" s="120">
        <f>SUM(G30:G34)</f>
        <v>0.15527900000000003</v>
      </c>
      <c r="I34" s="284">
        <f>H34</f>
        <v>0.15527900000000003</v>
      </c>
      <c r="J34" s="120">
        <f t="shared" si="6"/>
        <v>0.00030510000000000004</v>
      </c>
      <c r="K34" s="6">
        <f>SUM(J30:J34)</f>
        <v>0.011267900000000003</v>
      </c>
      <c r="L34" s="285">
        <v>0.01</v>
      </c>
      <c r="M34">
        <f t="shared" si="1"/>
        <v>0.0033561000000000003</v>
      </c>
      <c r="N34" s="399">
        <f>I34+L34</f>
        <v>0.16527900000000004</v>
      </c>
    </row>
    <row r="35" spans="1:13" ht="13.5" customHeight="1" thickBot="1">
      <c r="A35" s="426" t="s">
        <v>37</v>
      </c>
      <c r="B35" s="469" t="s">
        <v>18</v>
      </c>
      <c r="C35" s="286" t="s">
        <v>70</v>
      </c>
      <c r="D35" s="287" t="s">
        <v>11</v>
      </c>
      <c r="E35" s="287">
        <v>5</v>
      </c>
      <c r="F35" s="288">
        <f>F30</f>
        <v>0.0098</v>
      </c>
      <c r="G35" s="288">
        <f t="shared" si="5"/>
        <v>0.049</v>
      </c>
      <c r="H35" s="289"/>
      <c r="I35" s="257"/>
      <c r="J35" s="209">
        <f t="shared" si="6"/>
        <v>0.004900000000000001</v>
      </c>
      <c r="K35" s="209"/>
      <c r="L35" s="211"/>
      <c r="M35">
        <f t="shared" si="1"/>
        <v>0.0539</v>
      </c>
    </row>
    <row r="36" spans="1:13" ht="13.5" thickBot="1">
      <c r="A36" s="450"/>
      <c r="B36" s="470"/>
      <c r="C36" s="30" t="s">
        <v>71</v>
      </c>
      <c r="D36" s="31" t="s">
        <v>72</v>
      </c>
      <c r="E36" s="31">
        <v>10</v>
      </c>
      <c r="F36" s="32">
        <f>F22</f>
        <v>0.0213</v>
      </c>
      <c r="G36" s="32">
        <f t="shared" si="5"/>
        <v>0.213</v>
      </c>
      <c r="H36" s="120"/>
      <c r="I36" s="220"/>
      <c r="J36" s="209">
        <f t="shared" si="6"/>
        <v>0.0213</v>
      </c>
      <c r="K36" s="6"/>
      <c r="L36" s="213"/>
      <c r="M36">
        <f t="shared" si="1"/>
        <v>0.2343</v>
      </c>
    </row>
    <row r="37" spans="1:13" ht="12.75">
      <c r="A37" s="450"/>
      <c r="B37" s="470"/>
      <c r="C37" s="30" t="s">
        <v>186</v>
      </c>
      <c r="D37" s="31" t="s">
        <v>12</v>
      </c>
      <c r="E37" s="31">
        <v>1</v>
      </c>
      <c r="F37" s="32">
        <f>цена!D50</f>
        <v>0.182</v>
      </c>
      <c r="G37" s="32">
        <f t="shared" si="5"/>
        <v>0.182</v>
      </c>
      <c r="H37" s="120"/>
      <c r="I37" s="220"/>
      <c r="J37" s="209">
        <f t="shared" si="6"/>
        <v>0.0182</v>
      </c>
      <c r="K37" s="6"/>
      <c r="L37" s="213"/>
      <c r="M37">
        <f t="shared" si="1"/>
        <v>0.2002</v>
      </c>
    </row>
    <row r="38" spans="1:13" ht="13.5" customHeight="1">
      <c r="A38" s="450"/>
      <c r="B38" s="470"/>
      <c r="C38" s="30" t="s">
        <v>76</v>
      </c>
      <c r="D38" s="31" t="s">
        <v>77</v>
      </c>
      <c r="E38" s="31">
        <v>16</v>
      </c>
      <c r="F38" s="170">
        <f>F32</f>
        <v>0.0030080000000000003</v>
      </c>
      <c r="G38" s="32">
        <f t="shared" si="5"/>
        <v>0.048128000000000004</v>
      </c>
      <c r="H38" s="120"/>
      <c r="I38" s="220"/>
      <c r="J38" s="120">
        <f aca="true" t="shared" si="7" ref="J38:J47">G38*10%</f>
        <v>0.004812800000000001</v>
      </c>
      <c r="K38" s="6"/>
      <c r="L38" s="213"/>
      <c r="M38">
        <f t="shared" si="1"/>
        <v>0.0529408</v>
      </c>
    </row>
    <row r="39" spans="1:13" ht="13.5" thickBot="1">
      <c r="A39" s="450"/>
      <c r="B39" s="470"/>
      <c r="C39" s="30" t="s">
        <v>78</v>
      </c>
      <c r="D39" s="31" t="s">
        <v>11</v>
      </c>
      <c r="E39" s="31">
        <v>1</v>
      </c>
      <c r="F39" s="32">
        <f>F33</f>
        <v>0.0125</v>
      </c>
      <c r="G39" s="32">
        <f t="shared" si="5"/>
        <v>0.0125</v>
      </c>
      <c r="H39" s="120"/>
      <c r="I39" s="220"/>
      <c r="J39" s="120">
        <f t="shared" si="7"/>
        <v>0.0012500000000000002</v>
      </c>
      <c r="K39" s="6"/>
      <c r="L39" s="213"/>
      <c r="M39">
        <f t="shared" si="1"/>
        <v>0.013750000000000002</v>
      </c>
    </row>
    <row r="40" spans="1:14" ht="13.5" thickBot="1">
      <c r="A40" s="427"/>
      <c r="B40" s="471"/>
      <c r="C40" s="290" t="s">
        <v>24</v>
      </c>
      <c r="D40" s="291" t="s">
        <v>12</v>
      </c>
      <c r="E40" s="291">
        <v>0.001</v>
      </c>
      <c r="F40" s="292">
        <f>F23</f>
        <v>3.051</v>
      </c>
      <c r="G40" s="292">
        <f t="shared" si="5"/>
        <v>0.0030510000000000003</v>
      </c>
      <c r="H40" s="243">
        <f>SUM(G35:G40)</f>
        <v>0.507679</v>
      </c>
      <c r="I40" s="227">
        <f>H40</f>
        <v>0.507679</v>
      </c>
      <c r="J40" s="215">
        <f t="shared" si="7"/>
        <v>0.00030510000000000004</v>
      </c>
      <c r="K40" s="215">
        <f>SUM(J35:J40)</f>
        <v>0.050767900000000005</v>
      </c>
      <c r="L40" s="228">
        <v>0.05</v>
      </c>
      <c r="M40">
        <f t="shared" si="1"/>
        <v>0.0033561000000000003</v>
      </c>
      <c r="N40" s="399">
        <f>I40+L40</f>
        <v>0.557679</v>
      </c>
    </row>
    <row r="41" spans="1:13" ht="13.5" customHeight="1">
      <c r="A41" s="426" t="s">
        <v>38</v>
      </c>
      <c r="B41" s="537" t="s">
        <v>19</v>
      </c>
      <c r="C41" s="293" t="s">
        <v>70</v>
      </c>
      <c r="D41" s="294" t="s">
        <v>11</v>
      </c>
      <c r="E41" s="294">
        <v>5</v>
      </c>
      <c r="F41" s="270">
        <f>F35</f>
        <v>0.0098</v>
      </c>
      <c r="G41" s="270">
        <f t="shared" si="5"/>
        <v>0.049</v>
      </c>
      <c r="H41" s="289"/>
      <c r="I41" s="257"/>
      <c r="J41" s="209">
        <f t="shared" si="7"/>
        <v>0.004900000000000001</v>
      </c>
      <c r="K41" s="209"/>
      <c r="L41" s="211"/>
      <c r="M41">
        <f t="shared" si="1"/>
        <v>0.0539</v>
      </c>
    </row>
    <row r="42" spans="1:13" ht="12.75">
      <c r="A42" s="450"/>
      <c r="B42" s="538"/>
      <c r="C42" s="33" t="s">
        <v>71</v>
      </c>
      <c r="D42" s="34" t="s">
        <v>72</v>
      </c>
      <c r="E42" s="34">
        <v>2</v>
      </c>
      <c r="F42" s="35">
        <f>F36</f>
        <v>0.0213</v>
      </c>
      <c r="G42" s="35">
        <f t="shared" si="5"/>
        <v>0.0426</v>
      </c>
      <c r="H42" s="6"/>
      <c r="I42" s="220"/>
      <c r="J42" s="120">
        <f t="shared" si="7"/>
        <v>0.00426</v>
      </c>
      <c r="K42" s="6"/>
      <c r="L42" s="213"/>
      <c r="M42">
        <f t="shared" si="1"/>
        <v>0.04686</v>
      </c>
    </row>
    <row r="43" spans="1:13" ht="14.25" customHeight="1">
      <c r="A43" s="450"/>
      <c r="B43" s="538"/>
      <c r="C43" s="33" t="s">
        <v>76</v>
      </c>
      <c r="D43" s="34" t="s">
        <v>77</v>
      </c>
      <c r="E43" s="34">
        <v>16</v>
      </c>
      <c r="F43" s="171">
        <f>F38</f>
        <v>0.0030080000000000003</v>
      </c>
      <c r="G43" s="35">
        <f t="shared" si="5"/>
        <v>0.048128000000000004</v>
      </c>
      <c r="H43" s="6"/>
      <c r="I43" s="220"/>
      <c r="J43" s="120">
        <f t="shared" si="7"/>
        <v>0.004812800000000001</v>
      </c>
      <c r="K43" s="6"/>
      <c r="L43" s="213"/>
      <c r="M43">
        <f t="shared" si="1"/>
        <v>0.0529408</v>
      </c>
    </row>
    <row r="44" spans="1:13" ht="12.75">
      <c r="A44" s="450"/>
      <c r="B44" s="538"/>
      <c r="C44" s="33" t="s">
        <v>79</v>
      </c>
      <c r="D44" s="34" t="s">
        <v>11</v>
      </c>
      <c r="E44" s="34">
        <v>1</v>
      </c>
      <c r="F44" s="35">
        <f>цена!D21</f>
        <v>0</v>
      </c>
      <c r="G44" s="35">
        <f t="shared" si="5"/>
        <v>0</v>
      </c>
      <c r="H44" s="6"/>
      <c r="I44" s="220"/>
      <c r="J44" s="120">
        <f t="shared" si="7"/>
        <v>0</v>
      </c>
      <c r="K44" s="6"/>
      <c r="L44" s="213"/>
      <c r="M44">
        <f t="shared" si="1"/>
        <v>0</v>
      </c>
    </row>
    <row r="45" spans="1:13" ht="12.75">
      <c r="A45" s="450"/>
      <c r="B45" s="538"/>
      <c r="C45" s="33" t="s">
        <v>78</v>
      </c>
      <c r="D45" s="34" t="s">
        <v>11</v>
      </c>
      <c r="E45" s="34">
        <v>1</v>
      </c>
      <c r="F45" s="35">
        <f>F39</f>
        <v>0.0125</v>
      </c>
      <c r="G45" s="35">
        <f t="shared" si="5"/>
        <v>0.0125</v>
      </c>
      <c r="H45" s="6"/>
      <c r="I45" s="220"/>
      <c r="J45" s="120">
        <f t="shared" si="7"/>
        <v>0.0012500000000000002</v>
      </c>
      <c r="K45" s="6"/>
      <c r="L45" s="213"/>
      <c r="M45">
        <f t="shared" si="1"/>
        <v>0.013750000000000002</v>
      </c>
    </row>
    <row r="46" spans="1:13" ht="13.5" thickBot="1">
      <c r="A46" s="450"/>
      <c r="B46" s="538"/>
      <c r="C46" s="33" t="s">
        <v>74</v>
      </c>
      <c r="D46" s="34" t="s">
        <v>12</v>
      </c>
      <c r="E46" s="34">
        <v>0.001</v>
      </c>
      <c r="F46" s="35">
        <f>F17</f>
        <v>0.2742</v>
      </c>
      <c r="G46" s="35">
        <f t="shared" si="5"/>
        <v>0.0002742</v>
      </c>
      <c r="H46" s="6"/>
      <c r="I46" s="220"/>
      <c r="J46" s="120">
        <f t="shared" si="7"/>
        <v>2.7420000000000002E-05</v>
      </c>
      <c r="K46" s="6"/>
      <c r="L46" s="213"/>
      <c r="M46">
        <f t="shared" si="1"/>
        <v>0.00030162</v>
      </c>
    </row>
    <row r="47" spans="1:14" ht="13.5" thickBot="1">
      <c r="A47" s="427"/>
      <c r="B47" s="539"/>
      <c r="C47" s="295" t="s">
        <v>80</v>
      </c>
      <c r="D47" s="296" t="s">
        <v>11</v>
      </c>
      <c r="E47" s="296">
        <v>2</v>
      </c>
      <c r="F47" s="274">
        <f>цена!D30</f>
        <v>0</v>
      </c>
      <c r="G47" s="274">
        <f t="shared" si="5"/>
        <v>0</v>
      </c>
      <c r="H47" s="215">
        <f>SUM(G41:G47)</f>
        <v>0.15250220000000003</v>
      </c>
      <c r="I47" s="227">
        <f>H47</f>
        <v>0.15250220000000003</v>
      </c>
      <c r="J47" s="215">
        <f t="shared" si="7"/>
        <v>0</v>
      </c>
      <c r="K47" s="215">
        <f>SUM(J41:J47)</f>
        <v>0.015250220000000002</v>
      </c>
      <c r="L47" s="228">
        <v>0.02</v>
      </c>
      <c r="M47">
        <f t="shared" si="1"/>
        <v>0</v>
      </c>
      <c r="N47" s="399">
        <f>I47+L47</f>
        <v>0.17250220000000002</v>
      </c>
    </row>
    <row r="48" spans="1:9" ht="52.5" customHeight="1" thickBot="1">
      <c r="A48" s="297" t="s">
        <v>40</v>
      </c>
      <c r="B48" s="298" t="s">
        <v>39</v>
      </c>
      <c r="C48" s="299" t="s">
        <v>120</v>
      </c>
      <c r="D48" s="299" t="s">
        <v>120</v>
      </c>
      <c r="E48" s="299" t="s">
        <v>120</v>
      </c>
      <c r="F48" s="299"/>
      <c r="G48" s="299" t="s">
        <v>120</v>
      </c>
      <c r="H48" s="299" t="s">
        <v>120</v>
      </c>
      <c r="I48" s="205"/>
    </row>
    <row r="49" spans="1:13" ht="13.5" customHeight="1">
      <c r="A49" s="426" t="s">
        <v>46</v>
      </c>
      <c r="B49" s="514" t="s">
        <v>41</v>
      </c>
      <c r="C49" s="300" t="s">
        <v>81</v>
      </c>
      <c r="D49" s="301" t="s">
        <v>12</v>
      </c>
      <c r="E49" s="301">
        <v>0.001</v>
      </c>
      <c r="F49" s="302">
        <f>цена!D8</f>
        <v>0</v>
      </c>
      <c r="G49" s="302">
        <f>F49*E49</f>
        <v>0</v>
      </c>
      <c r="H49" s="209"/>
      <c r="I49" s="257"/>
      <c r="J49" s="209">
        <f>G49*10%</f>
        <v>0</v>
      </c>
      <c r="K49" s="209"/>
      <c r="L49" s="211"/>
      <c r="M49">
        <f t="shared" si="1"/>
        <v>0</v>
      </c>
    </row>
    <row r="50" spans="1:13" ht="13.5" thickBot="1">
      <c r="A50" s="450"/>
      <c r="B50" s="515"/>
      <c r="C50" s="36" t="s">
        <v>71</v>
      </c>
      <c r="D50" s="37" t="s">
        <v>72</v>
      </c>
      <c r="E50" s="37">
        <v>0.5</v>
      </c>
      <c r="F50" s="38">
        <f>цена!D7</f>
        <v>0.0213</v>
      </c>
      <c r="G50" s="38">
        <f aca="true" t="shared" si="8" ref="G50:G113">F50*E50</f>
        <v>0.01065</v>
      </c>
      <c r="H50" s="6"/>
      <c r="I50" s="220"/>
      <c r="J50" s="6">
        <v>0</v>
      </c>
      <c r="K50" s="6"/>
      <c r="L50" s="213"/>
      <c r="M50">
        <f t="shared" si="1"/>
        <v>0.01065</v>
      </c>
    </row>
    <row r="51" spans="1:14" ht="13.5" thickBot="1">
      <c r="A51" s="427"/>
      <c r="B51" s="516"/>
      <c r="C51" s="303" t="s">
        <v>70</v>
      </c>
      <c r="D51" s="304" t="s">
        <v>11</v>
      </c>
      <c r="E51" s="304">
        <v>5</v>
      </c>
      <c r="F51" s="305">
        <f>F41</f>
        <v>0.0098</v>
      </c>
      <c r="G51" s="305">
        <f t="shared" si="8"/>
        <v>0.049</v>
      </c>
      <c r="H51" s="215">
        <f>SUM(G49:G51)</f>
        <v>0.05965</v>
      </c>
      <c r="I51" s="227">
        <v>0.06</v>
      </c>
      <c r="J51" s="215">
        <f>G51*10%</f>
        <v>0.004900000000000001</v>
      </c>
      <c r="K51" s="215">
        <f>SUM(J49:J51)</f>
        <v>0.004900000000000001</v>
      </c>
      <c r="L51" s="228">
        <v>0</v>
      </c>
      <c r="M51">
        <f t="shared" si="1"/>
        <v>0.0539</v>
      </c>
      <c r="N51" s="399">
        <f>I51+L51</f>
        <v>0.06</v>
      </c>
    </row>
    <row r="52" spans="1:13" ht="13.5" customHeight="1">
      <c r="A52" s="426" t="s">
        <v>47</v>
      </c>
      <c r="B52" s="466" t="s">
        <v>42</v>
      </c>
      <c r="C52" s="306" t="s">
        <v>70</v>
      </c>
      <c r="D52" s="307" t="s">
        <v>11</v>
      </c>
      <c r="E52" s="307">
        <v>5</v>
      </c>
      <c r="F52" s="308">
        <f>F51</f>
        <v>0.0098</v>
      </c>
      <c r="G52" s="308">
        <f t="shared" si="8"/>
        <v>0.049</v>
      </c>
      <c r="H52" s="209"/>
      <c r="I52" s="257"/>
      <c r="J52" s="209">
        <f>G52*10%</f>
        <v>0.004900000000000001</v>
      </c>
      <c r="K52" s="209"/>
      <c r="L52" s="211"/>
      <c r="M52">
        <f t="shared" si="1"/>
        <v>0.0539</v>
      </c>
    </row>
    <row r="53" spans="1:13" ht="12.75">
      <c r="A53" s="450"/>
      <c r="B53" s="467"/>
      <c r="C53" s="39" t="s">
        <v>71</v>
      </c>
      <c r="D53" s="40" t="s">
        <v>72</v>
      </c>
      <c r="E53" s="40">
        <v>1</v>
      </c>
      <c r="F53" s="41">
        <f>F50</f>
        <v>0.0213</v>
      </c>
      <c r="G53" s="41">
        <f t="shared" si="8"/>
        <v>0.0213</v>
      </c>
      <c r="H53" s="6"/>
      <c r="I53" s="220"/>
      <c r="J53" s="6">
        <v>0</v>
      </c>
      <c r="K53" s="6"/>
      <c r="L53" s="213"/>
      <c r="M53">
        <f t="shared" si="1"/>
        <v>0.0213</v>
      </c>
    </row>
    <row r="54" spans="1:13" ht="14.25" customHeight="1">
      <c r="A54" s="450"/>
      <c r="B54" s="467"/>
      <c r="C54" s="39" t="s">
        <v>76</v>
      </c>
      <c r="D54" s="40" t="s">
        <v>77</v>
      </c>
      <c r="E54" s="40">
        <v>16</v>
      </c>
      <c r="F54" s="172">
        <f>F43</f>
        <v>0.0030080000000000003</v>
      </c>
      <c r="G54" s="41">
        <f t="shared" si="8"/>
        <v>0.048128000000000004</v>
      </c>
      <c r="H54" s="6"/>
      <c r="I54" s="220"/>
      <c r="J54" s="6">
        <f aca="true" t="shared" si="9" ref="J54:J59">G54*10%</f>
        <v>0.004812800000000001</v>
      </c>
      <c r="K54" s="6"/>
      <c r="L54" s="213"/>
      <c r="M54">
        <f t="shared" si="1"/>
        <v>0.0529408</v>
      </c>
    </row>
    <row r="55" spans="1:13" ht="13.5" thickBot="1">
      <c r="A55" s="450"/>
      <c r="B55" s="467"/>
      <c r="C55" s="39" t="s">
        <v>82</v>
      </c>
      <c r="D55" s="40" t="s">
        <v>11</v>
      </c>
      <c r="E55" s="40">
        <v>0</v>
      </c>
      <c r="F55" s="41">
        <f>цена!D37</f>
        <v>0</v>
      </c>
      <c r="G55" s="41">
        <f t="shared" si="8"/>
        <v>0</v>
      </c>
      <c r="H55" s="6"/>
      <c r="I55" s="220"/>
      <c r="J55" s="6">
        <f t="shared" si="9"/>
        <v>0</v>
      </c>
      <c r="K55" s="6"/>
      <c r="L55" s="213"/>
      <c r="M55">
        <f t="shared" si="1"/>
        <v>0</v>
      </c>
    </row>
    <row r="56" spans="1:14" ht="13.5" thickBot="1">
      <c r="A56" s="427"/>
      <c r="B56" s="468"/>
      <c r="C56" s="309" t="s">
        <v>78</v>
      </c>
      <c r="D56" s="310" t="s">
        <v>11</v>
      </c>
      <c r="E56" s="310">
        <v>2</v>
      </c>
      <c r="F56" s="311">
        <f>F45</f>
        <v>0.0125</v>
      </c>
      <c r="G56" s="311">
        <f t="shared" si="8"/>
        <v>0.025</v>
      </c>
      <c r="H56" s="215">
        <f>SUM(G52:G56)</f>
        <v>0.143428</v>
      </c>
      <c r="I56" s="227">
        <f>H56</f>
        <v>0.143428</v>
      </c>
      <c r="J56" s="215">
        <f t="shared" si="9"/>
        <v>0.0025000000000000005</v>
      </c>
      <c r="K56" s="215">
        <f>SUM(J52:J56)</f>
        <v>0.012212800000000001</v>
      </c>
      <c r="L56" s="228">
        <f>0.01</f>
        <v>0.01</v>
      </c>
      <c r="M56">
        <f t="shared" si="1"/>
        <v>0.027500000000000004</v>
      </c>
      <c r="N56" s="399">
        <f>I56+L56</f>
        <v>0.153428</v>
      </c>
    </row>
    <row r="57" spans="1:13" ht="13.5" customHeight="1">
      <c r="A57" s="414" t="s">
        <v>48</v>
      </c>
      <c r="B57" s="505" t="s">
        <v>43</v>
      </c>
      <c r="C57" s="312" t="s">
        <v>24</v>
      </c>
      <c r="D57" s="313" t="s">
        <v>12</v>
      </c>
      <c r="E57" s="313">
        <v>0.001</v>
      </c>
      <c r="F57" s="314">
        <f>F34</f>
        <v>3.051</v>
      </c>
      <c r="G57" s="314">
        <f t="shared" si="8"/>
        <v>0.0030510000000000003</v>
      </c>
      <c r="H57" s="209"/>
      <c r="I57" s="257"/>
      <c r="J57" s="209">
        <f t="shared" si="9"/>
        <v>0.00030510000000000004</v>
      </c>
      <c r="K57" s="209"/>
      <c r="L57" s="211"/>
      <c r="M57">
        <f t="shared" si="1"/>
        <v>0.0033561000000000003</v>
      </c>
    </row>
    <row r="58" spans="1:13" ht="12.75">
      <c r="A58" s="415"/>
      <c r="B58" s="506"/>
      <c r="C58" s="42" t="s">
        <v>78</v>
      </c>
      <c r="D58" s="43" t="s">
        <v>11</v>
      </c>
      <c r="E58" s="43">
        <v>3</v>
      </c>
      <c r="F58" s="44">
        <f>F56</f>
        <v>0.0125</v>
      </c>
      <c r="G58" s="44">
        <f t="shared" si="8"/>
        <v>0.037500000000000006</v>
      </c>
      <c r="H58" s="6"/>
      <c r="I58" s="220"/>
      <c r="J58" s="120">
        <f t="shared" si="9"/>
        <v>0.0037500000000000007</v>
      </c>
      <c r="K58" s="6"/>
      <c r="L58" s="213"/>
      <c r="M58">
        <f t="shared" si="1"/>
        <v>0.04125000000000001</v>
      </c>
    </row>
    <row r="59" spans="1:13" ht="12.75">
      <c r="A59" s="415"/>
      <c r="B59" s="506"/>
      <c r="C59" s="42" t="s">
        <v>29</v>
      </c>
      <c r="D59" s="43" t="s">
        <v>11</v>
      </c>
      <c r="E59" s="43">
        <v>2</v>
      </c>
      <c r="F59" s="44">
        <f>цена!D19</f>
        <v>0.1105</v>
      </c>
      <c r="G59" s="44">
        <f t="shared" si="8"/>
        <v>0.221</v>
      </c>
      <c r="H59" s="6"/>
      <c r="I59" s="220"/>
      <c r="J59" s="120">
        <f t="shared" si="9"/>
        <v>0.0221</v>
      </c>
      <c r="K59" s="6"/>
      <c r="L59" s="213"/>
      <c r="M59">
        <f t="shared" si="1"/>
        <v>0.2431</v>
      </c>
    </row>
    <row r="60" spans="1:13" ht="12.75">
      <c r="A60" s="415"/>
      <c r="B60" s="506"/>
      <c r="C60" s="42" t="s">
        <v>71</v>
      </c>
      <c r="D60" s="43" t="s">
        <v>72</v>
      </c>
      <c r="E60" s="43">
        <v>0.5</v>
      </c>
      <c r="F60" s="44">
        <f>F53</f>
        <v>0.0213</v>
      </c>
      <c r="G60" s="44">
        <f t="shared" si="8"/>
        <v>0.01065</v>
      </c>
      <c r="H60" s="6"/>
      <c r="I60" s="220"/>
      <c r="J60" s="6">
        <v>0</v>
      </c>
      <c r="K60" s="6"/>
      <c r="L60" s="213"/>
      <c r="M60">
        <f t="shared" si="1"/>
        <v>0.01065</v>
      </c>
    </row>
    <row r="61" spans="1:13" ht="12.75">
      <c r="A61" s="415"/>
      <c r="B61" s="506"/>
      <c r="C61" s="42" t="s">
        <v>83</v>
      </c>
      <c r="D61" s="43" t="s">
        <v>12</v>
      </c>
      <c r="E61" s="43">
        <v>1</v>
      </c>
      <c r="F61" s="44">
        <f>цена!D41</f>
        <v>0.91</v>
      </c>
      <c r="G61" s="44">
        <f t="shared" si="8"/>
        <v>0.91</v>
      </c>
      <c r="H61" s="6"/>
      <c r="I61" s="220"/>
      <c r="J61" s="120">
        <f aca="true" t="shared" si="10" ref="J61:J69">G61*10%</f>
        <v>0.09100000000000001</v>
      </c>
      <c r="K61" s="6"/>
      <c r="L61" s="213"/>
      <c r="M61">
        <f t="shared" si="1"/>
        <v>1.0010000000000001</v>
      </c>
    </row>
    <row r="62" spans="1:13" ht="12.75">
      <c r="A62" s="415"/>
      <c r="B62" s="506"/>
      <c r="C62" s="42" t="s">
        <v>84</v>
      </c>
      <c r="D62" s="43" t="s">
        <v>11</v>
      </c>
      <c r="E62" s="43">
        <v>3</v>
      </c>
      <c r="F62" s="44">
        <f>цена!D31</f>
        <v>0.2041</v>
      </c>
      <c r="G62" s="44">
        <f t="shared" si="8"/>
        <v>0.6123000000000001</v>
      </c>
      <c r="H62" s="6"/>
      <c r="I62" s="220"/>
      <c r="J62" s="120">
        <f t="shared" si="10"/>
        <v>0.06123000000000001</v>
      </c>
      <c r="K62" s="6"/>
      <c r="L62" s="213"/>
      <c r="M62">
        <f t="shared" si="1"/>
        <v>0.6735300000000001</v>
      </c>
    </row>
    <row r="63" spans="1:13" ht="13.5" customHeight="1">
      <c r="A63" s="415"/>
      <c r="B63" s="506"/>
      <c r="C63" s="42" t="s">
        <v>76</v>
      </c>
      <c r="D63" s="43" t="s">
        <v>77</v>
      </c>
      <c r="E63" s="43">
        <v>16</v>
      </c>
      <c r="F63" s="173">
        <f>цена!D4</f>
        <v>0.0030080000000000003</v>
      </c>
      <c r="G63" s="44">
        <f t="shared" si="8"/>
        <v>0.048128000000000004</v>
      </c>
      <c r="H63" s="6"/>
      <c r="I63" s="220"/>
      <c r="J63" s="120">
        <f t="shared" si="10"/>
        <v>0.004812800000000001</v>
      </c>
      <c r="K63" s="6"/>
      <c r="L63" s="213"/>
      <c r="M63">
        <f t="shared" si="1"/>
        <v>0.0529408</v>
      </c>
    </row>
    <row r="64" spans="1:13" ht="12.75">
      <c r="A64" s="415"/>
      <c r="B64" s="506"/>
      <c r="C64" s="42" t="s">
        <v>70</v>
      </c>
      <c r="D64" s="43" t="s">
        <v>11</v>
      </c>
      <c r="E64" s="43">
        <v>5</v>
      </c>
      <c r="F64" s="44">
        <f>F52</f>
        <v>0.0098</v>
      </c>
      <c r="G64" s="44">
        <f t="shared" si="8"/>
        <v>0.049</v>
      </c>
      <c r="H64" s="6"/>
      <c r="I64" s="220"/>
      <c r="J64" s="120">
        <f t="shared" si="10"/>
        <v>0.004900000000000001</v>
      </c>
      <c r="K64" s="6"/>
      <c r="L64" s="213"/>
      <c r="M64">
        <f t="shared" si="1"/>
        <v>0.0539</v>
      </c>
    </row>
    <row r="65" spans="1:13" ht="12.75">
      <c r="A65" s="415"/>
      <c r="B65" s="506"/>
      <c r="C65" s="42" t="s">
        <v>85</v>
      </c>
      <c r="D65" s="43" t="s">
        <v>12</v>
      </c>
      <c r="E65" s="43">
        <v>1</v>
      </c>
      <c r="F65" s="44">
        <f>цена!D29</f>
        <v>0</v>
      </c>
      <c r="G65" s="44">
        <f t="shared" si="8"/>
        <v>0</v>
      </c>
      <c r="H65" s="6"/>
      <c r="I65" s="220"/>
      <c r="J65" s="120">
        <f t="shared" si="10"/>
        <v>0</v>
      </c>
      <c r="K65" s="6"/>
      <c r="L65" s="213"/>
      <c r="M65">
        <f t="shared" si="1"/>
        <v>0</v>
      </c>
    </row>
    <row r="66" spans="1:13" ht="13.5" thickBot="1">
      <c r="A66" s="415"/>
      <c r="B66" s="506"/>
      <c r="C66" s="42" t="s">
        <v>86</v>
      </c>
      <c r="D66" s="43" t="s">
        <v>12</v>
      </c>
      <c r="E66" s="43">
        <v>1</v>
      </c>
      <c r="F66" s="44">
        <f>цена!D49</f>
        <v>0.169</v>
      </c>
      <c r="G66" s="44">
        <f t="shared" si="8"/>
        <v>0.169</v>
      </c>
      <c r="H66" s="6"/>
      <c r="I66" s="220"/>
      <c r="J66" s="120">
        <f t="shared" si="10"/>
        <v>0.016900000000000002</v>
      </c>
      <c r="K66" s="6"/>
      <c r="L66" s="213"/>
      <c r="M66">
        <f t="shared" si="1"/>
        <v>0.1859</v>
      </c>
    </row>
    <row r="67" spans="1:14" ht="13.5" thickBot="1">
      <c r="A67" s="416"/>
      <c r="B67" s="507"/>
      <c r="C67" s="315" t="s">
        <v>30</v>
      </c>
      <c r="D67" s="316" t="s">
        <v>12</v>
      </c>
      <c r="E67" s="316">
        <v>1</v>
      </c>
      <c r="F67" s="317">
        <f>цена!D24</f>
        <v>0.4705</v>
      </c>
      <c r="G67" s="317">
        <f t="shared" si="8"/>
        <v>0.4705</v>
      </c>
      <c r="H67" s="215">
        <f>SUM(G57:G67)</f>
        <v>2.531129</v>
      </c>
      <c r="I67" s="227">
        <f>H67</f>
        <v>2.531129</v>
      </c>
      <c r="J67" s="215">
        <f t="shared" si="10"/>
        <v>0.04705</v>
      </c>
      <c r="K67" s="215">
        <f>SUM(J57:J67)</f>
        <v>0.2520479</v>
      </c>
      <c r="L67" s="228">
        <v>0.25</v>
      </c>
      <c r="M67">
        <f t="shared" si="1"/>
        <v>0.51755</v>
      </c>
      <c r="N67" s="399">
        <f>I67+L67</f>
        <v>2.781129</v>
      </c>
    </row>
    <row r="68" spans="1:13" ht="12.75" customHeight="1">
      <c r="A68" s="414" t="s">
        <v>49</v>
      </c>
      <c r="B68" s="451" t="s">
        <v>44</v>
      </c>
      <c r="C68" s="318" t="s">
        <v>85</v>
      </c>
      <c r="D68" s="319" t="s">
        <v>12</v>
      </c>
      <c r="E68" s="319">
        <v>1</v>
      </c>
      <c r="F68" s="320">
        <f>F65</f>
        <v>0</v>
      </c>
      <c r="G68" s="320">
        <f t="shared" si="8"/>
        <v>0</v>
      </c>
      <c r="H68" s="209"/>
      <c r="I68" s="257"/>
      <c r="J68" s="209">
        <f t="shared" si="10"/>
        <v>0</v>
      </c>
      <c r="K68" s="209"/>
      <c r="L68" s="211"/>
      <c r="M68">
        <f t="shared" si="1"/>
        <v>0</v>
      </c>
    </row>
    <row r="69" spans="1:13" ht="12.75">
      <c r="A69" s="415"/>
      <c r="B69" s="452"/>
      <c r="C69" s="45" t="s">
        <v>87</v>
      </c>
      <c r="D69" s="46" t="s">
        <v>11</v>
      </c>
      <c r="E69" s="46">
        <v>50</v>
      </c>
      <c r="F69" s="47">
        <f>цена!D33</f>
        <v>0</v>
      </c>
      <c r="G69" s="47">
        <f t="shared" si="8"/>
        <v>0</v>
      </c>
      <c r="H69" s="6"/>
      <c r="I69" s="220"/>
      <c r="J69" s="120">
        <f t="shared" si="10"/>
        <v>0</v>
      </c>
      <c r="K69" s="6"/>
      <c r="L69" s="213"/>
      <c r="M69">
        <f t="shared" si="1"/>
        <v>0</v>
      </c>
    </row>
    <row r="70" spans="1:13" ht="12.75">
      <c r="A70" s="415"/>
      <c r="B70" s="452"/>
      <c r="C70" s="45" t="s">
        <v>88</v>
      </c>
      <c r="D70" s="46" t="s">
        <v>11</v>
      </c>
      <c r="E70" s="46">
        <v>2</v>
      </c>
      <c r="F70" s="47">
        <f>цена!D22</f>
        <v>0.0076</v>
      </c>
      <c r="G70" s="47">
        <f t="shared" si="8"/>
        <v>0.0152</v>
      </c>
      <c r="H70" s="6"/>
      <c r="I70" s="220"/>
      <c r="J70" s="120">
        <f aca="true" t="shared" si="11" ref="J70:J81">G70*10%</f>
        <v>0.00152</v>
      </c>
      <c r="K70" s="6"/>
      <c r="L70" s="213"/>
      <c r="M70">
        <f t="shared" si="1"/>
        <v>0.01672</v>
      </c>
    </row>
    <row r="71" spans="1:13" ht="12.75">
      <c r="A71" s="415"/>
      <c r="B71" s="452"/>
      <c r="C71" s="45" t="s">
        <v>70</v>
      </c>
      <c r="D71" s="46" t="s">
        <v>11</v>
      </c>
      <c r="E71" s="46">
        <v>5</v>
      </c>
      <c r="F71" s="47">
        <f>F64</f>
        <v>0.0098</v>
      </c>
      <c r="G71" s="47">
        <f t="shared" si="8"/>
        <v>0.049</v>
      </c>
      <c r="H71" s="6"/>
      <c r="I71" s="220"/>
      <c r="J71" s="120">
        <f t="shared" si="11"/>
        <v>0.004900000000000001</v>
      </c>
      <c r="K71" s="6"/>
      <c r="L71" s="213"/>
      <c r="M71">
        <f t="shared" si="1"/>
        <v>0.0539</v>
      </c>
    </row>
    <row r="72" spans="1:13" ht="12.75">
      <c r="A72" s="415"/>
      <c r="B72" s="452"/>
      <c r="C72" s="45" t="s">
        <v>89</v>
      </c>
      <c r="D72" s="46" t="s">
        <v>11</v>
      </c>
      <c r="E72" s="46">
        <v>5</v>
      </c>
      <c r="F72" s="47">
        <f>цена!D40</f>
        <v>0.0098</v>
      </c>
      <c r="G72" s="47">
        <f t="shared" si="8"/>
        <v>0.049</v>
      </c>
      <c r="H72" s="6"/>
      <c r="I72" s="220"/>
      <c r="J72" s="120">
        <f t="shared" si="11"/>
        <v>0.004900000000000001</v>
      </c>
      <c r="K72" s="6"/>
      <c r="L72" s="213"/>
      <c r="M72">
        <f t="shared" si="1"/>
        <v>0.0539</v>
      </c>
    </row>
    <row r="73" spans="1:13" ht="12.75">
      <c r="A73" s="415"/>
      <c r="B73" s="452"/>
      <c r="C73" s="45" t="s">
        <v>84</v>
      </c>
      <c r="D73" s="46" t="s">
        <v>11</v>
      </c>
      <c r="E73" s="46">
        <v>3</v>
      </c>
      <c r="F73" s="47">
        <f>F62</f>
        <v>0.2041</v>
      </c>
      <c r="G73" s="47">
        <f t="shared" si="8"/>
        <v>0.6123000000000001</v>
      </c>
      <c r="H73" s="6"/>
      <c r="I73" s="220"/>
      <c r="J73" s="120">
        <f t="shared" si="11"/>
        <v>0.06123000000000001</v>
      </c>
      <c r="K73" s="6"/>
      <c r="L73" s="213"/>
      <c r="M73">
        <f t="shared" si="1"/>
        <v>0.6735300000000001</v>
      </c>
    </row>
    <row r="74" spans="1:13" ht="14.25" customHeight="1">
      <c r="A74" s="415"/>
      <c r="B74" s="452"/>
      <c r="C74" s="45" t="s">
        <v>76</v>
      </c>
      <c r="D74" s="46" t="s">
        <v>77</v>
      </c>
      <c r="E74" s="46">
        <v>16</v>
      </c>
      <c r="F74" s="174">
        <f>F63</f>
        <v>0.0030080000000000003</v>
      </c>
      <c r="G74" s="47">
        <f t="shared" si="8"/>
        <v>0.048128000000000004</v>
      </c>
      <c r="H74" s="6"/>
      <c r="I74" s="220"/>
      <c r="J74" s="120">
        <f t="shared" si="11"/>
        <v>0.004812800000000001</v>
      </c>
      <c r="K74" s="6"/>
      <c r="L74" s="213"/>
      <c r="M74">
        <f t="shared" si="1"/>
        <v>0.0529408</v>
      </c>
    </row>
    <row r="75" spans="1:13" ht="12.75">
      <c r="A75" s="415"/>
      <c r="B75" s="452"/>
      <c r="C75" s="45" t="s">
        <v>90</v>
      </c>
      <c r="D75" s="46" t="s">
        <v>72</v>
      </c>
      <c r="E75" s="46">
        <v>2</v>
      </c>
      <c r="F75" s="47">
        <f>цена!D17</f>
        <v>0.1151</v>
      </c>
      <c r="G75" s="47">
        <f t="shared" si="8"/>
        <v>0.2302</v>
      </c>
      <c r="H75" s="6"/>
      <c r="I75" s="220"/>
      <c r="J75" s="120">
        <f t="shared" si="11"/>
        <v>0.02302</v>
      </c>
      <c r="K75" s="6"/>
      <c r="L75" s="213"/>
      <c r="M75">
        <f t="shared" si="1"/>
        <v>0.25322</v>
      </c>
    </row>
    <row r="76" spans="1:13" ht="12.75">
      <c r="A76" s="415"/>
      <c r="B76" s="452"/>
      <c r="C76" s="45" t="s">
        <v>91</v>
      </c>
      <c r="D76" s="46" t="s">
        <v>12</v>
      </c>
      <c r="E76" s="46">
        <v>1</v>
      </c>
      <c r="F76" s="47">
        <f>цена!D3</f>
        <v>0.3008</v>
      </c>
      <c r="G76" s="47">
        <f t="shared" si="8"/>
        <v>0.3008</v>
      </c>
      <c r="H76" s="6"/>
      <c r="I76" s="220"/>
      <c r="J76" s="120">
        <f t="shared" si="11"/>
        <v>0.030080000000000003</v>
      </c>
      <c r="K76" s="6"/>
      <c r="L76" s="213"/>
      <c r="M76">
        <f t="shared" si="1"/>
        <v>0.33088</v>
      </c>
    </row>
    <row r="77" spans="1:13" ht="12.75">
      <c r="A77" s="415"/>
      <c r="B77" s="452"/>
      <c r="C77" s="45" t="s">
        <v>92</v>
      </c>
      <c r="D77" s="46" t="s">
        <v>12</v>
      </c>
      <c r="E77" s="46">
        <v>1</v>
      </c>
      <c r="F77" s="47">
        <f>цена!D44</f>
        <v>3.588</v>
      </c>
      <c r="G77" s="47">
        <f t="shared" si="8"/>
        <v>3.588</v>
      </c>
      <c r="H77" s="6"/>
      <c r="I77" s="220"/>
      <c r="J77" s="120">
        <f t="shared" si="11"/>
        <v>0.3588</v>
      </c>
      <c r="K77" s="6"/>
      <c r="L77" s="213"/>
      <c r="M77">
        <f t="shared" si="1"/>
        <v>3.9468</v>
      </c>
    </row>
    <row r="78" spans="1:13" ht="12.75">
      <c r="A78" s="415"/>
      <c r="B78" s="452"/>
      <c r="C78" s="45" t="s">
        <v>93</v>
      </c>
      <c r="D78" s="46" t="s">
        <v>12</v>
      </c>
      <c r="E78" s="46">
        <v>0.001</v>
      </c>
      <c r="F78" s="47">
        <f>цена!D15</f>
        <v>0</v>
      </c>
      <c r="G78" s="47">
        <f t="shared" si="8"/>
        <v>0</v>
      </c>
      <c r="H78" s="6"/>
      <c r="I78" s="220"/>
      <c r="J78" s="120">
        <f t="shared" si="11"/>
        <v>0</v>
      </c>
      <c r="K78" s="6"/>
      <c r="L78" s="213"/>
      <c r="M78">
        <f aca="true" t="shared" si="12" ref="M78:M141">J78+G78</f>
        <v>0</v>
      </c>
    </row>
    <row r="79" spans="1:13" ht="12.75">
      <c r="A79" s="415"/>
      <c r="B79" s="452"/>
      <c r="C79" s="45" t="s">
        <v>94</v>
      </c>
      <c r="D79" s="46" t="s">
        <v>12</v>
      </c>
      <c r="E79" s="46">
        <v>0.001</v>
      </c>
      <c r="F79" s="47">
        <f>цена!D26</f>
        <v>1.0367</v>
      </c>
      <c r="G79" s="47">
        <f t="shared" si="8"/>
        <v>0.0010367</v>
      </c>
      <c r="H79" s="6"/>
      <c r="I79" s="220"/>
      <c r="J79" s="120">
        <f t="shared" si="11"/>
        <v>0.00010367</v>
      </c>
      <c r="K79" s="6"/>
      <c r="L79" s="213"/>
      <c r="M79">
        <f t="shared" si="12"/>
        <v>0.00114037</v>
      </c>
    </row>
    <row r="80" spans="1:13" ht="13.5" thickBot="1">
      <c r="A80" s="415"/>
      <c r="B80" s="452"/>
      <c r="C80" s="45" t="s">
        <v>95</v>
      </c>
      <c r="D80" s="46" t="s">
        <v>12</v>
      </c>
      <c r="E80" s="46">
        <v>1</v>
      </c>
      <c r="F80" s="47">
        <f>цена!D50</f>
        <v>0.182</v>
      </c>
      <c r="G80" s="47">
        <f t="shared" si="8"/>
        <v>0.182</v>
      </c>
      <c r="H80" s="6"/>
      <c r="I80" s="220"/>
      <c r="J80" s="120">
        <f t="shared" si="11"/>
        <v>0.0182</v>
      </c>
      <c r="K80" s="6"/>
      <c r="L80" s="213"/>
      <c r="M80">
        <f t="shared" si="12"/>
        <v>0.2002</v>
      </c>
    </row>
    <row r="81" spans="1:14" ht="13.5" thickBot="1">
      <c r="A81" s="416"/>
      <c r="B81" s="453"/>
      <c r="C81" s="321" t="s">
        <v>30</v>
      </c>
      <c r="D81" s="322" t="s">
        <v>12</v>
      </c>
      <c r="E81" s="322">
        <v>1</v>
      </c>
      <c r="F81" s="323">
        <f>цена!D24</f>
        <v>0.4705</v>
      </c>
      <c r="G81" s="323">
        <f t="shared" si="8"/>
        <v>0.4705</v>
      </c>
      <c r="H81" s="215">
        <f>SUM(G68:G81)</f>
        <v>5.546164700000001</v>
      </c>
      <c r="I81" s="227">
        <f>H81</f>
        <v>5.546164700000001</v>
      </c>
      <c r="J81" s="120">
        <f t="shared" si="11"/>
        <v>0.04705</v>
      </c>
      <c r="K81" s="215">
        <f>SUM(J68:J81)</f>
        <v>0.55461647</v>
      </c>
      <c r="L81" s="228">
        <v>0.55</v>
      </c>
      <c r="M81">
        <f t="shared" si="12"/>
        <v>0.51755</v>
      </c>
      <c r="N81" s="399">
        <f>I81+L81</f>
        <v>6.096164700000001</v>
      </c>
    </row>
    <row r="82" spans="1:13" ht="13.5" customHeight="1">
      <c r="A82" s="414" t="s">
        <v>50</v>
      </c>
      <c r="B82" s="517" t="s">
        <v>45</v>
      </c>
      <c r="C82" s="324" t="s">
        <v>71</v>
      </c>
      <c r="D82" s="325" t="s">
        <v>72</v>
      </c>
      <c r="E82" s="325">
        <v>1</v>
      </c>
      <c r="F82" s="326">
        <f>цена!D7</f>
        <v>0.0213</v>
      </c>
      <c r="G82" s="326">
        <f t="shared" si="8"/>
        <v>0.0213</v>
      </c>
      <c r="H82" s="209"/>
      <c r="I82" s="257"/>
      <c r="J82" s="209">
        <v>0</v>
      </c>
      <c r="K82" s="209"/>
      <c r="L82" s="211"/>
      <c r="M82">
        <f t="shared" si="12"/>
        <v>0.0213</v>
      </c>
    </row>
    <row r="83" spans="1:13" ht="14.25" customHeight="1">
      <c r="A83" s="415"/>
      <c r="B83" s="518"/>
      <c r="C83" s="48" t="s">
        <v>76</v>
      </c>
      <c r="D83" s="49" t="s">
        <v>77</v>
      </c>
      <c r="E83" s="49">
        <v>16</v>
      </c>
      <c r="F83" s="175">
        <f>F74</f>
        <v>0.0030080000000000003</v>
      </c>
      <c r="G83" s="50">
        <f t="shared" si="8"/>
        <v>0.048128000000000004</v>
      </c>
      <c r="H83" s="6"/>
      <c r="I83" s="220"/>
      <c r="J83" s="120">
        <f aca="true" t="shared" si="13" ref="J83:J89">G83*10%</f>
        <v>0.004812800000000001</v>
      </c>
      <c r="K83" s="6"/>
      <c r="L83" s="213"/>
      <c r="M83">
        <f t="shared" si="12"/>
        <v>0.0529408</v>
      </c>
    </row>
    <row r="84" spans="1:13" ht="12.75">
      <c r="A84" s="415"/>
      <c r="B84" s="518"/>
      <c r="C84" s="48" t="s">
        <v>96</v>
      </c>
      <c r="D84" s="49" t="s">
        <v>11</v>
      </c>
      <c r="E84" s="49">
        <v>1</v>
      </c>
      <c r="F84" s="50">
        <f>цена!D34</f>
        <v>0</v>
      </c>
      <c r="G84" s="50">
        <f t="shared" si="8"/>
        <v>0</v>
      </c>
      <c r="H84" s="6"/>
      <c r="I84" s="220"/>
      <c r="J84" s="120">
        <f t="shared" si="13"/>
        <v>0</v>
      </c>
      <c r="K84" s="6"/>
      <c r="L84" s="213"/>
      <c r="M84">
        <f t="shared" si="12"/>
        <v>0</v>
      </c>
    </row>
    <row r="85" spans="1:13" ht="12.75">
      <c r="A85" s="415"/>
      <c r="B85" s="518"/>
      <c r="C85" s="48" t="s">
        <v>91</v>
      </c>
      <c r="D85" s="49" t="s">
        <v>97</v>
      </c>
      <c r="E85" s="49">
        <v>0.8</v>
      </c>
      <c r="F85" s="50">
        <f>F76</f>
        <v>0.3008</v>
      </c>
      <c r="G85" s="50">
        <f t="shared" si="8"/>
        <v>0.24064000000000002</v>
      </c>
      <c r="H85" s="6"/>
      <c r="I85" s="220"/>
      <c r="J85" s="120">
        <f t="shared" si="13"/>
        <v>0.024064000000000002</v>
      </c>
      <c r="K85" s="6"/>
      <c r="L85" s="213"/>
      <c r="M85">
        <f t="shared" si="12"/>
        <v>0.26470400000000005</v>
      </c>
    </row>
    <row r="86" spans="1:13" ht="13.5" thickBot="1">
      <c r="A86" s="415"/>
      <c r="B86" s="518"/>
      <c r="C86" s="48" t="s">
        <v>98</v>
      </c>
      <c r="D86" s="49" t="s">
        <v>11</v>
      </c>
      <c r="E86" s="49">
        <v>0.5</v>
      </c>
      <c r="F86" s="50">
        <f>цена!D32</f>
        <v>0</v>
      </c>
      <c r="G86" s="50">
        <f t="shared" si="8"/>
        <v>0</v>
      </c>
      <c r="H86" s="6"/>
      <c r="I86" s="220"/>
      <c r="J86" s="120">
        <f t="shared" si="13"/>
        <v>0</v>
      </c>
      <c r="K86" s="6"/>
      <c r="L86" s="213"/>
      <c r="M86">
        <f t="shared" si="12"/>
        <v>0</v>
      </c>
    </row>
    <row r="87" spans="1:14" ht="13.5" thickBot="1">
      <c r="A87" s="416"/>
      <c r="B87" s="519"/>
      <c r="C87" s="327" t="s">
        <v>99</v>
      </c>
      <c r="D87" s="328" t="s">
        <v>11</v>
      </c>
      <c r="E87" s="328">
        <v>0</v>
      </c>
      <c r="F87" s="329">
        <f>цена!D36</f>
        <v>0</v>
      </c>
      <c r="G87" s="329">
        <f t="shared" si="8"/>
        <v>0</v>
      </c>
      <c r="H87" s="215">
        <f>SUM(G82:G87)</f>
        <v>0.310068</v>
      </c>
      <c r="I87" s="227">
        <f>H87</f>
        <v>0.310068</v>
      </c>
      <c r="J87" s="215">
        <f t="shared" si="13"/>
        <v>0</v>
      </c>
      <c r="K87" s="215">
        <f>SUM(J82:J87)</f>
        <v>0.0288768</v>
      </c>
      <c r="L87" s="228">
        <v>0.03</v>
      </c>
      <c r="M87">
        <f t="shared" si="12"/>
        <v>0</v>
      </c>
      <c r="N87" s="399">
        <f>I87+L87</f>
        <v>0.34006800000000004</v>
      </c>
    </row>
    <row r="88" spans="1:13" ht="13.5" customHeight="1">
      <c r="A88" s="414" t="s">
        <v>57</v>
      </c>
      <c r="B88" s="511" t="s">
        <v>51</v>
      </c>
      <c r="C88" s="330" t="s">
        <v>100</v>
      </c>
      <c r="D88" s="331" t="s">
        <v>12</v>
      </c>
      <c r="E88" s="331">
        <v>0.001</v>
      </c>
      <c r="F88" s="332">
        <f>цена!D25</f>
        <v>0</v>
      </c>
      <c r="G88" s="332">
        <f t="shared" si="8"/>
        <v>0</v>
      </c>
      <c r="H88" s="209"/>
      <c r="I88" s="257"/>
      <c r="J88" s="209">
        <f t="shared" si="13"/>
        <v>0</v>
      </c>
      <c r="K88" s="209"/>
      <c r="L88" s="211"/>
      <c r="M88">
        <f t="shared" si="12"/>
        <v>0</v>
      </c>
    </row>
    <row r="89" spans="1:13" ht="12.75">
      <c r="A89" s="415"/>
      <c r="B89" s="512"/>
      <c r="C89" s="51" t="s">
        <v>70</v>
      </c>
      <c r="D89" s="52" t="s">
        <v>11</v>
      </c>
      <c r="E89" s="52">
        <v>5</v>
      </c>
      <c r="F89" s="53">
        <f>цена!D39</f>
        <v>0.0098</v>
      </c>
      <c r="G89" s="53">
        <f t="shared" si="8"/>
        <v>0.049</v>
      </c>
      <c r="H89" s="6"/>
      <c r="I89" s="220"/>
      <c r="J89" s="120">
        <f t="shared" si="13"/>
        <v>0.004900000000000001</v>
      </c>
      <c r="K89" s="6"/>
      <c r="L89" s="213"/>
      <c r="M89">
        <f t="shared" si="12"/>
        <v>0.0539</v>
      </c>
    </row>
    <row r="90" spans="1:13" ht="12.75">
      <c r="A90" s="415"/>
      <c r="B90" s="512"/>
      <c r="C90" s="51" t="s">
        <v>71</v>
      </c>
      <c r="D90" s="52" t="s">
        <v>72</v>
      </c>
      <c r="E90" s="52">
        <v>1.5</v>
      </c>
      <c r="F90" s="53">
        <f>F82</f>
        <v>0.0213</v>
      </c>
      <c r="G90" s="53">
        <f t="shared" si="8"/>
        <v>0.03195</v>
      </c>
      <c r="H90" s="6"/>
      <c r="I90" s="220"/>
      <c r="J90" s="6">
        <v>0</v>
      </c>
      <c r="K90" s="6"/>
      <c r="L90" s="213"/>
      <c r="M90">
        <f t="shared" si="12"/>
        <v>0.03195</v>
      </c>
    </row>
    <row r="91" spans="1:13" ht="12.75">
      <c r="A91" s="415"/>
      <c r="B91" s="512"/>
      <c r="C91" s="51" t="s">
        <v>96</v>
      </c>
      <c r="D91" s="52" t="s">
        <v>11</v>
      </c>
      <c r="E91" s="52">
        <v>1</v>
      </c>
      <c r="F91" s="53">
        <f>F84</f>
        <v>0</v>
      </c>
      <c r="G91" s="53">
        <f t="shared" si="8"/>
        <v>0</v>
      </c>
      <c r="H91" s="6"/>
      <c r="I91" s="220"/>
      <c r="J91" s="6">
        <f aca="true" t="shared" si="14" ref="J91:J99">G91*10%</f>
        <v>0</v>
      </c>
      <c r="K91" s="6"/>
      <c r="L91" s="213"/>
      <c r="M91">
        <f t="shared" si="12"/>
        <v>0</v>
      </c>
    </row>
    <row r="92" spans="1:13" ht="13.5" customHeight="1">
      <c r="A92" s="415"/>
      <c r="B92" s="512"/>
      <c r="C92" s="51" t="s">
        <v>76</v>
      </c>
      <c r="D92" s="52" t="s">
        <v>77</v>
      </c>
      <c r="E92" s="52">
        <v>16</v>
      </c>
      <c r="F92" s="176">
        <f>F83</f>
        <v>0.0030080000000000003</v>
      </c>
      <c r="G92" s="53">
        <f t="shared" si="8"/>
        <v>0.048128000000000004</v>
      </c>
      <c r="H92" s="6"/>
      <c r="I92" s="220"/>
      <c r="J92" s="6">
        <f t="shared" si="14"/>
        <v>0.004812800000000001</v>
      </c>
      <c r="K92" s="6"/>
      <c r="L92" s="213"/>
      <c r="M92">
        <f t="shared" si="12"/>
        <v>0.0529408</v>
      </c>
    </row>
    <row r="93" spans="1:13" ht="13.5" customHeight="1">
      <c r="A93" s="415"/>
      <c r="B93" s="512"/>
      <c r="C93" s="51" t="s">
        <v>101</v>
      </c>
      <c r="D93" s="52" t="s">
        <v>12</v>
      </c>
      <c r="E93" s="52">
        <v>0.001</v>
      </c>
      <c r="F93" s="53">
        <f>цена!D16</f>
        <v>16.1144</v>
      </c>
      <c r="G93" s="53">
        <f t="shared" si="8"/>
        <v>0.0161144</v>
      </c>
      <c r="H93" s="6"/>
      <c r="I93" s="220"/>
      <c r="J93" s="6">
        <f t="shared" si="14"/>
        <v>0.0016114400000000002</v>
      </c>
      <c r="K93" s="6"/>
      <c r="L93" s="213"/>
      <c r="M93">
        <f t="shared" si="12"/>
        <v>0.01772584</v>
      </c>
    </row>
    <row r="94" spans="1:13" ht="13.5" thickBot="1">
      <c r="A94" s="415"/>
      <c r="B94" s="512"/>
      <c r="C94" s="51" t="s">
        <v>32</v>
      </c>
      <c r="D94" s="52" t="s">
        <v>33</v>
      </c>
      <c r="E94" s="52">
        <v>1</v>
      </c>
      <c r="F94" s="53">
        <v>25.325</v>
      </c>
      <c r="G94" s="53">
        <f t="shared" si="8"/>
        <v>25.325</v>
      </c>
      <c r="H94" s="6"/>
      <c r="I94" s="220"/>
      <c r="J94" s="6">
        <f t="shared" si="14"/>
        <v>2.5325</v>
      </c>
      <c r="K94" s="6"/>
      <c r="L94" s="213"/>
      <c r="M94">
        <f t="shared" si="12"/>
        <v>27.857499999999998</v>
      </c>
    </row>
    <row r="95" spans="1:14" ht="13.5" thickBot="1">
      <c r="A95" s="416"/>
      <c r="B95" s="513"/>
      <c r="C95" s="333" t="s">
        <v>30</v>
      </c>
      <c r="D95" s="334" t="s">
        <v>12</v>
      </c>
      <c r="E95" s="334">
        <v>1</v>
      </c>
      <c r="F95" s="335">
        <f>цена!D24</f>
        <v>0.4705</v>
      </c>
      <c r="G95" s="335">
        <f t="shared" si="8"/>
        <v>0.4705</v>
      </c>
      <c r="H95" s="215">
        <f>SUM(G88:G95)</f>
        <v>25.9406924</v>
      </c>
      <c r="I95" s="227">
        <f>H95</f>
        <v>25.9406924</v>
      </c>
      <c r="J95" s="6">
        <f t="shared" si="14"/>
        <v>0.04705</v>
      </c>
      <c r="K95" s="215">
        <f>SUM(J88:J95)</f>
        <v>2.59087424</v>
      </c>
      <c r="L95" s="228">
        <v>2.59</v>
      </c>
      <c r="M95">
        <f t="shared" si="12"/>
        <v>0.51755</v>
      </c>
      <c r="N95" s="399">
        <f>I95+L95</f>
        <v>28.5306924</v>
      </c>
    </row>
    <row r="96" spans="1:13" ht="12.75" customHeight="1">
      <c r="A96" s="414" t="s">
        <v>58</v>
      </c>
      <c r="B96" s="493" t="s">
        <v>52</v>
      </c>
      <c r="C96" s="336" t="s">
        <v>70</v>
      </c>
      <c r="D96" s="337" t="s">
        <v>11</v>
      </c>
      <c r="E96" s="337">
        <v>5</v>
      </c>
      <c r="F96" s="338">
        <f>F89</f>
        <v>0.0098</v>
      </c>
      <c r="G96" s="338">
        <f t="shared" si="8"/>
        <v>0.049</v>
      </c>
      <c r="H96" s="209"/>
      <c r="I96" s="257"/>
      <c r="J96" s="209">
        <f t="shared" si="14"/>
        <v>0.004900000000000001</v>
      </c>
      <c r="K96" s="209"/>
      <c r="L96" s="211"/>
      <c r="M96">
        <f t="shared" si="12"/>
        <v>0.0539</v>
      </c>
    </row>
    <row r="97" spans="1:13" ht="12.75">
      <c r="A97" s="415"/>
      <c r="B97" s="494"/>
      <c r="C97" s="54" t="s">
        <v>89</v>
      </c>
      <c r="D97" s="55" t="s">
        <v>11</v>
      </c>
      <c r="E97" s="55">
        <v>5</v>
      </c>
      <c r="F97" s="56">
        <f>цена!D40</f>
        <v>0.0098</v>
      </c>
      <c r="G97" s="56">
        <f t="shared" si="8"/>
        <v>0.049</v>
      </c>
      <c r="H97" s="6"/>
      <c r="I97" s="220"/>
      <c r="J97" s="120">
        <f t="shared" si="14"/>
        <v>0.004900000000000001</v>
      </c>
      <c r="K97" s="6"/>
      <c r="L97" s="213"/>
      <c r="M97">
        <f t="shared" si="12"/>
        <v>0.0539</v>
      </c>
    </row>
    <row r="98" spans="1:13" ht="12.75">
      <c r="A98" s="415"/>
      <c r="B98" s="494"/>
      <c r="C98" s="54" t="s">
        <v>84</v>
      </c>
      <c r="D98" s="55" t="s">
        <v>11</v>
      </c>
      <c r="E98" s="55">
        <v>3</v>
      </c>
      <c r="F98" s="56">
        <f>цена!D31</f>
        <v>0.2041</v>
      </c>
      <c r="G98" s="56">
        <f t="shared" si="8"/>
        <v>0.6123000000000001</v>
      </c>
      <c r="H98" s="6"/>
      <c r="I98" s="220"/>
      <c r="J98" s="120">
        <f t="shared" si="14"/>
        <v>0.06123000000000001</v>
      </c>
      <c r="K98" s="6"/>
      <c r="L98" s="213"/>
      <c r="M98">
        <f t="shared" si="12"/>
        <v>0.6735300000000001</v>
      </c>
    </row>
    <row r="99" spans="1:13" ht="15" customHeight="1">
      <c r="A99" s="415"/>
      <c r="B99" s="494"/>
      <c r="C99" s="54" t="s">
        <v>76</v>
      </c>
      <c r="D99" s="55" t="s">
        <v>77</v>
      </c>
      <c r="E99" s="55">
        <v>16</v>
      </c>
      <c r="F99" s="177">
        <f>F92</f>
        <v>0.0030080000000000003</v>
      </c>
      <c r="G99" s="56">
        <f t="shared" si="8"/>
        <v>0.048128000000000004</v>
      </c>
      <c r="H99" s="6"/>
      <c r="I99" s="220"/>
      <c r="J99" s="120">
        <f t="shared" si="14"/>
        <v>0.004812800000000001</v>
      </c>
      <c r="K99" s="6"/>
      <c r="L99" s="213"/>
      <c r="M99">
        <f t="shared" si="12"/>
        <v>0.0529408</v>
      </c>
    </row>
    <row r="100" spans="1:13" ht="12.75">
      <c r="A100" s="415"/>
      <c r="B100" s="494"/>
      <c r="C100" s="54" t="s">
        <v>71</v>
      </c>
      <c r="D100" s="55" t="s">
        <v>72</v>
      </c>
      <c r="E100" s="55">
        <v>3</v>
      </c>
      <c r="F100" s="56">
        <f>F90</f>
        <v>0.0213</v>
      </c>
      <c r="G100" s="56">
        <f t="shared" si="8"/>
        <v>0.0639</v>
      </c>
      <c r="H100" s="6"/>
      <c r="I100" s="220"/>
      <c r="J100" s="6">
        <v>0</v>
      </c>
      <c r="K100" s="6"/>
      <c r="L100" s="213"/>
      <c r="M100">
        <f t="shared" si="12"/>
        <v>0.0639</v>
      </c>
    </row>
    <row r="101" spans="1:13" ht="12.75">
      <c r="A101" s="415"/>
      <c r="B101" s="494"/>
      <c r="C101" s="54" t="s">
        <v>95</v>
      </c>
      <c r="D101" s="55" t="s">
        <v>12</v>
      </c>
      <c r="E101" s="55">
        <v>1</v>
      </c>
      <c r="F101" s="56">
        <f>F80</f>
        <v>0.182</v>
      </c>
      <c r="G101" s="56">
        <f t="shared" si="8"/>
        <v>0.182</v>
      </c>
      <c r="H101" s="6"/>
      <c r="I101" s="220"/>
      <c r="J101" s="120">
        <f aca="true" t="shared" si="15" ref="J101:J107">G101*10%</f>
        <v>0.0182</v>
      </c>
      <c r="K101" s="6"/>
      <c r="L101" s="213"/>
      <c r="M101">
        <f t="shared" si="12"/>
        <v>0.2002</v>
      </c>
    </row>
    <row r="102" spans="1:13" ht="12.75">
      <c r="A102" s="415"/>
      <c r="B102" s="494"/>
      <c r="C102" s="54" t="s">
        <v>83</v>
      </c>
      <c r="D102" s="55" t="s">
        <v>12</v>
      </c>
      <c r="E102" s="55">
        <v>1</v>
      </c>
      <c r="F102" s="56">
        <f>цена!D41</f>
        <v>0.91</v>
      </c>
      <c r="G102" s="56">
        <f t="shared" si="8"/>
        <v>0.91</v>
      </c>
      <c r="H102" s="6"/>
      <c r="I102" s="220"/>
      <c r="J102" s="120">
        <f t="shared" si="15"/>
        <v>0.09100000000000001</v>
      </c>
      <c r="K102" s="6"/>
      <c r="L102" s="213"/>
      <c r="M102">
        <f t="shared" si="12"/>
        <v>1.0010000000000001</v>
      </c>
    </row>
    <row r="103" spans="1:13" ht="12.75">
      <c r="A103" s="415"/>
      <c r="B103" s="494"/>
      <c r="C103" s="54" t="s">
        <v>78</v>
      </c>
      <c r="D103" s="55" t="s">
        <v>11</v>
      </c>
      <c r="E103" s="55">
        <v>1.5</v>
      </c>
      <c r="F103" s="56">
        <f>цена!D35</f>
        <v>0.0125</v>
      </c>
      <c r="G103" s="56">
        <f t="shared" si="8"/>
        <v>0.018750000000000003</v>
      </c>
      <c r="H103" s="6"/>
      <c r="I103" s="220"/>
      <c r="J103" s="120">
        <f t="shared" si="15"/>
        <v>0.0018750000000000004</v>
      </c>
      <c r="K103" s="6"/>
      <c r="L103" s="213"/>
      <c r="M103">
        <f t="shared" si="12"/>
        <v>0.020625000000000004</v>
      </c>
    </row>
    <row r="104" spans="1:13" ht="12.75">
      <c r="A104" s="415"/>
      <c r="B104" s="494"/>
      <c r="C104" s="54" t="s">
        <v>90</v>
      </c>
      <c r="D104" s="55" t="s">
        <v>72</v>
      </c>
      <c r="E104" s="55">
        <v>5</v>
      </c>
      <c r="F104" s="56">
        <f>цена!D17</f>
        <v>0.1151</v>
      </c>
      <c r="G104" s="56">
        <f t="shared" si="8"/>
        <v>0.5755</v>
      </c>
      <c r="H104" s="6"/>
      <c r="I104" s="220"/>
      <c r="J104" s="120">
        <f t="shared" si="15"/>
        <v>0.057550000000000004</v>
      </c>
      <c r="K104" s="6"/>
      <c r="L104" s="213"/>
      <c r="M104">
        <f t="shared" si="12"/>
        <v>0.63305</v>
      </c>
    </row>
    <row r="105" spans="1:13" ht="13.5" thickBot="1">
      <c r="A105" s="415"/>
      <c r="B105" s="494"/>
      <c r="C105" s="54" t="s">
        <v>85</v>
      </c>
      <c r="D105" s="55" t="s">
        <v>12</v>
      </c>
      <c r="E105" s="55">
        <v>1</v>
      </c>
      <c r="F105" s="56">
        <f>цена!D29</f>
        <v>0</v>
      </c>
      <c r="G105" s="56">
        <f t="shared" si="8"/>
        <v>0</v>
      </c>
      <c r="H105" s="6"/>
      <c r="I105" s="220"/>
      <c r="J105" s="120">
        <f t="shared" si="15"/>
        <v>0</v>
      </c>
      <c r="K105" s="6"/>
      <c r="L105" s="213"/>
      <c r="M105">
        <f t="shared" si="12"/>
        <v>0</v>
      </c>
    </row>
    <row r="106" spans="1:14" ht="13.5" thickBot="1">
      <c r="A106" s="416"/>
      <c r="B106" s="495"/>
      <c r="C106" s="339" t="s">
        <v>30</v>
      </c>
      <c r="D106" s="340" t="s">
        <v>12</v>
      </c>
      <c r="E106" s="340">
        <v>1</v>
      </c>
      <c r="F106" s="341">
        <f>F95</f>
        <v>0.4705</v>
      </c>
      <c r="G106" s="341">
        <f t="shared" si="8"/>
        <v>0.4705</v>
      </c>
      <c r="H106" s="215">
        <f>SUM(G96:G106)</f>
        <v>2.9790780000000003</v>
      </c>
      <c r="I106" s="227">
        <f>H106</f>
        <v>2.9790780000000003</v>
      </c>
      <c r="J106" s="120">
        <f t="shared" si="15"/>
        <v>0.04705</v>
      </c>
      <c r="K106" s="215">
        <f>SUM(J96:J106)</f>
        <v>0.2915178</v>
      </c>
      <c r="L106" s="228">
        <v>0.29</v>
      </c>
      <c r="M106">
        <f t="shared" si="12"/>
        <v>0.51755</v>
      </c>
      <c r="N106" s="399">
        <f>I106+L106</f>
        <v>3.2690780000000004</v>
      </c>
    </row>
    <row r="107" spans="1:13" ht="13.5" customHeight="1">
      <c r="A107" s="414" t="s">
        <v>59</v>
      </c>
      <c r="B107" s="448" t="s">
        <v>53</v>
      </c>
      <c r="C107" s="342" t="s">
        <v>70</v>
      </c>
      <c r="D107" s="238" t="s">
        <v>11</v>
      </c>
      <c r="E107" s="238">
        <v>5</v>
      </c>
      <c r="F107" s="239">
        <f>F96</f>
        <v>0.0098</v>
      </c>
      <c r="G107" s="239">
        <f t="shared" si="8"/>
        <v>0.049</v>
      </c>
      <c r="H107" s="209"/>
      <c r="I107" s="257"/>
      <c r="J107" s="209">
        <f t="shared" si="15"/>
        <v>0.004900000000000001</v>
      </c>
      <c r="K107" s="209"/>
      <c r="L107" s="211"/>
      <c r="M107">
        <f t="shared" si="12"/>
        <v>0.0539</v>
      </c>
    </row>
    <row r="108" spans="1:13" ht="12.75">
      <c r="A108" s="415"/>
      <c r="B108" s="510"/>
      <c r="C108" s="27" t="s">
        <v>71</v>
      </c>
      <c r="D108" s="28" t="s">
        <v>72</v>
      </c>
      <c r="E108" s="28">
        <v>0.5</v>
      </c>
      <c r="F108" s="29">
        <f>F100</f>
        <v>0.0213</v>
      </c>
      <c r="G108" s="29">
        <f t="shared" si="8"/>
        <v>0.01065</v>
      </c>
      <c r="H108" s="6"/>
      <c r="I108" s="220"/>
      <c r="J108" s="6">
        <v>0</v>
      </c>
      <c r="K108" s="6"/>
      <c r="L108" s="213"/>
      <c r="M108">
        <f t="shared" si="12"/>
        <v>0.01065</v>
      </c>
    </row>
    <row r="109" spans="1:13" ht="12.75">
      <c r="A109" s="415"/>
      <c r="B109" s="510"/>
      <c r="C109" s="27" t="s">
        <v>96</v>
      </c>
      <c r="D109" s="28" t="s">
        <v>11</v>
      </c>
      <c r="E109" s="28">
        <v>4</v>
      </c>
      <c r="F109" s="29">
        <f>цена!D34</f>
        <v>0</v>
      </c>
      <c r="G109" s="29">
        <f t="shared" si="8"/>
        <v>0</v>
      </c>
      <c r="H109" s="6"/>
      <c r="I109" s="220"/>
      <c r="J109" s="120">
        <f aca="true" t="shared" si="16" ref="J109:J120">G109*10%</f>
        <v>0</v>
      </c>
      <c r="K109" s="6"/>
      <c r="L109" s="213"/>
      <c r="M109">
        <f t="shared" si="12"/>
        <v>0</v>
      </c>
    </row>
    <row r="110" spans="1:13" ht="13.5" thickBot="1">
      <c r="A110" s="415"/>
      <c r="B110" s="510"/>
      <c r="C110" s="27" t="s">
        <v>25</v>
      </c>
      <c r="D110" s="28" t="s">
        <v>12</v>
      </c>
      <c r="E110" s="28">
        <v>0.001</v>
      </c>
      <c r="F110" s="29">
        <f>цена!D12</f>
        <v>11.6427</v>
      </c>
      <c r="G110" s="29">
        <f t="shared" si="8"/>
        <v>0.0116427</v>
      </c>
      <c r="H110" s="6"/>
      <c r="I110" s="220"/>
      <c r="J110" s="120">
        <f t="shared" si="16"/>
        <v>0.00116427</v>
      </c>
      <c r="K110" s="6"/>
      <c r="L110" s="213"/>
      <c r="M110">
        <f t="shared" si="12"/>
        <v>0.01280697</v>
      </c>
    </row>
    <row r="111" spans="1:14" ht="14.25" customHeight="1" thickBot="1">
      <c r="A111" s="416"/>
      <c r="B111" s="449"/>
      <c r="C111" s="343" t="s">
        <v>76</v>
      </c>
      <c r="D111" s="241" t="s">
        <v>77</v>
      </c>
      <c r="E111" s="241">
        <v>16</v>
      </c>
      <c r="F111" s="242">
        <f>F99</f>
        <v>0.0030080000000000003</v>
      </c>
      <c r="G111" s="242">
        <f t="shared" si="8"/>
        <v>0.048128000000000004</v>
      </c>
      <c r="H111" s="215">
        <f>SUM(G107:G111)</f>
        <v>0.1194207</v>
      </c>
      <c r="I111" s="227">
        <f>H111</f>
        <v>0.1194207</v>
      </c>
      <c r="J111" s="215">
        <f t="shared" si="16"/>
        <v>0.004812800000000001</v>
      </c>
      <c r="K111" s="215">
        <f>SUM(J107:J111)</f>
        <v>0.010877070000000003</v>
      </c>
      <c r="L111" s="228">
        <v>0.01</v>
      </c>
      <c r="M111">
        <f t="shared" si="12"/>
        <v>0.0529408</v>
      </c>
      <c r="N111" s="399">
        <f>I111+L111</f>
        <v>0.1294207</v>
      </c>
    </row>
    <row r="112" spans="1:13" ht="14.25" customHeight="1">
      <c r="A112" s="414" t="s">
        <v>60</v>
      </c>
      <c r="B112" s="466" t="s">
        <v>54</v>
      </c>
      <c r="C112" s="306" t="s">
        <v>76</v>
      </c>
      <c r="D112" s="307" t="s">
        <v>77</v>
      </c>
      <c r="E112" s="307">
        <v>16</v>
      </c>
      <c r="F112" s="308">
        <f>F111</f>
        <v>0.0030080000000000003</v>
      </c>
      <c r="G112" s="308">
        <f t="shared" si="8"/>
        <v>0.048128000000000004</v>
      </c>
      <c r="H112" s="209"/>
      <c r="I112" s="257"/>
      <c r="J112" s="209">
        <f t="shared" si="16"/>
        <v>0.004812800000000001</v>
      </c>
      <c r="K112" s="209"/>
      <c r="L112" s="211"/>
      <c r="M112">
        <f t="shared" si="12"/>
        <v>0.0529408</v>
      </c>
    </row>
    <row r="113" spans="1:13" ht="12.75">
      <c r="A113" s="415"/>
      <c r="B113" s="467"/>
      <c r="C113" s="39" t="s">
        <v>71</v>
      </c>
      <c r="D113" s="40" t="s">
        <v>72</v>
      </c>
      <c r="E113" s="40">
        <v>0.5</v>
      </c>
      <c r="F113" s="41">
        <f>F108</f>
        <v>0.0213</v>
      </c>
      <c r="G113" s="41">
        <f t="shared" si="8"/>
        <v>0.01065</v>
      </c>
      <c r="H113" s="6"/>
      <c r="I113" s="220"/>
      <c r="J113" s="6">
        <f t="shared" si="16"/>
        <v>0.001065</v>
      </c>
      <c r="K113" s="6"/>
      <c r="L113" s="213"/>
      <c r="M113">
        <f t="shared" si="12"/>
        <v>0.011715</v>
      </c>
    </row>
    <row r="114" spans="1:13" ht="12.75">
      <c r="A114" s="415"/>
      <c r="B114" s="467"/>
      <c r="C114" s="39" t="s">
        <v>96</v>
      </c>
      <c r="D114" s="40" t="s">
        <v>11</v>
      </c>
      <c r="E114" s="40">
        <v>4</v>
      </c>
      <c r="F114" s="41">
        <f>F109</f>
        <v>0</v>
      </c>
      <c r="G114" s="41">
        <f aca="true" t="shared" si="17" ref="G114:G158">F114*E114</f>
        <v>0</v>
      </c>
      <c r="H114" s="6"/>
      <c r="I114" s="220"/>
      <c r="J114" s="120">
        <f t="shared" si="16"/>
        <v>0</v>
      </c>
      <c r="K114" s="6"/>
      <c r="L114" s="213"/>
      <c r="M114">
        <f t="shared" si="12"/>
        <v>0</v>
      </c>
    </row>
    <row r="115" spans="1:13" ht="12.75">
      <c r="A115" s="415"/>
      <c r="B115" s="467"/>
      <c r="C115" s="39" t="s">
        <v>102</v>
      </c>
      <c r="D115" s="40" t="s">
        <v>11</v>
      </c>
      <c r="E115" s="40">
        <v>0</v>
      </c>
      <c r="F115" s="41">
        <f>цена!D43</f>
        <v>0</v>
      </c>
      <c r="G115" s="41">
        <f t="shared" si="17"/>
        <v>0</v>
      </c>
      <c r="H115" s="6"/>
      <c r="I115" s="220"/>
      <c r="J115" s="120">
        <f t="shared" si="16"/>
        <v>0</v>
      </c>
      <c r="K115" s="6"/>
      <c r="L115" s="213"/>
      <c r="M115">
        <f t="shared" si="12"/>
        <v>0</v>
      </c>
    </row>
    <row r="116" spans="1:13" ht="15" customHeight="1">
      <c r="A116" s="415"/>
      <c r="B116" s="467"/>
      <c r="C116" s="39" t="s">
        <v>103</v>
      </c>
      <c r="D116" s="40" t="s">
        <v>12</v>
      </c>
      <c r="E116" s="40">
        <v>1</v>
      </c>
      <c r="F116" s="41">
        <f>цена!D48</f>
        <v>0.234</v>
      </c>
      <c r="G116" s="41">
        <f t="shared" si="17"/>
        <v>0.234</v>
      </c>
      <c r="H116" s="6"/>
      <c r="I116" s="220"/>
      <c r="J116" s="120">
        <f t="shared" si="16"/>
        <v>0.023400000000000004</v>
      </c>
      <c r="K116" s="6"/>
      <c r="L116" s="213"/>
      <c r="M116">
        <f t="shared" si="12"/>
        <v>0.2574</v>
      </c>
    </row>
    <row r="117" spans="1:13" ht="15" customHeight="1" thickBot="1">
      <c r="A117" s="415"/>
      <c r="B117" s="467"/>
      <c r="C117" s="39" t="s">
        <v>70</v>
      </c>
      <c r="D117" s="40" t="s">
        <v>11</v>
      </c>
      <c r="E117" s="40">
        <v>5</v>
      </c>
      <c r="F117" s="41">
        <f>F107</f>
        <v>0.0098</v>
      </c>
      <c r="G117" s="41">
        <f t="shared" si="17"/>
        <v>0.049</v>
      </c>
      <c r="H117" s="6"/>
      <c r="I117" s="220"/>
      <c r="J117" s="120">
        <f t="shared" si="16"/>
        <v>0.004900000000000001</v>
      </c>
      <c r="K117" s="6"/>
      <c r="L117" s="213"/>
      <c r="M117">
        <f t="shared" si="12"/>
        <v>0.0539</v>
      </c>
    </row>
    <row r="118" spans="1:14" ht="14.25" customHeight="1" thickBot="1">
      <c r="A118" s="416"/>
      <c r="B118" s="468"/>
      <c r="C118" s="309" t="s">
        <v>29</v>
      </c>
      <c r="D118" s="310" t="s">
        <v>11</v>
      </c>
      <c r="E118" s="310">
        <v>2</v>
      </c>
      <c r="F118" s="311">
        <f>цена!D19</f>
        <v>0.1105</v>
      </c>
      <c r="G118" s="311">
        <f t="shared" si="17"/>
        <v>0.221</v>
      </c>
      <c r="H118" s="215">
        <f>SUM(G112:G118)</f>
        <v>0.562778</v>
      </c>
      <c r="I118" s="227">
        <f>H118</f>
        <v>0.562778</v>
      </c>
      <c r="J118" s="215">
        <f t="shared" si="16"/>
        <v>0.0221</v>
      </c>
      <c r="K118" s="215">
        <f>SUM(J112:J118)</f>
        <v>0.05627780000000001</v>
      </c>
      <c r="L118" s="228">
        <v>0.06</v>
      </c>
      <c r="M118">
        <f t="shared" si="12"/>
        <v>0.2431</v>
      </c>
      <c r="N118" s="399">
        <f>I118+L118</f>
        <v>0.622778</v>
      </c>
    </row>
    <row r="119" spans="1:13" ht="12.75" customHeight="1">
      <c r="A119" s="414" t="s">
        <v>61</v>
      </c>
      <c r="B119" s="496" t="s">
        <v>55</v>
      </c>
      <c r="C119" s="344" t="s">
        <v>29</v>
      </c>
      <c r="D119" s="345" t="s">
        <v>11</v>
      </c>
      <c r="E119" s="345">
        <v>2</v>
      </c>
      <c r="F119" s="346">
        <f>F118</f>
        <v>0.1105</v>
      </c>
      <c r="G119" s="346">
        <f t="shared" si="17"/>
        <v>0.221</v>
      </c>
      <c r="H119" s="209"/>
      <c r="I119" s="257"/>
      <c r="J119" s="209">
        <f t="shared" si="16"/>
        <v>0.0221</v>
      </c>
      <c r="K119" s="209"/>
      <c r="L119" s="211"/>
      <c r="M119">
        <f t="shared" si="12"/>
        <v>0.2431</v>
      </c>
    </row>
    <row r="120" spans="1:13" ht="12.75">
      <c r="A120" s="415"/>
      <c r="B120" s="497"/>
      <c r="C120" s="57" t="s">
        <v>91</v>
      </c>
      <c r="D120" s="58" t="s">
        <v>97</v>
      </c>
      <c r="E120" s="58">
        <v>7</v>
      </c>
      <c r="F120" s="59">
        <f>цена!D3</f>
        <v>0.3008</v>
      </c>
      <c r="G120" s="59">
        <f t="shared" si="17"/>
        <v>2.1056</v>
      </c>
      <c r="H120" s="6"/>
      <c r="I120" s="220"/>
      <c r="J120" s="120">
        <f t="shared" si="16"/>
        <v>0.21056</v>
      </c>
      <c r="K120" s="6"/>
      <c r="L120" s="213"/>
      <c r="M120">
        <f t="shared" si="12"/>
        <v>2.31616</v>
      </c>
    </row>
    <row r="121" spans="1:13" ht="12.75">
      <c r="A121" s="415"/>
      <c r="B121" s="497"/>
      <c r="C121" s="57" t="s">
        <v>71</v>
      </c>
      <c r="D121" s="58" t="s">
        <v>72</v>
      </c>
      <c r="E121" s="58">
        <v>1</v>
      </c>
      <c r="F121" s="59">
        <f>F113</f>
        <v>0.0213</v>
      </c>
      <c r="G121" s="59">
        <f t="shared" si="17"/>
        <v>0.0213</v>
      </c>
      <c r="H121" s="6"/>
      <c r="I121" s="220"/>
      <c r="J121" s="6">
        <v>0</v>
      </c>
      <c r="K121" s="6"/>
      <c r="L121" s="213"/>
      <c r="M121">
        <f t="shared" si="12"/>
        <v>0.0213</v>
      </c>
    </row>
    <row r="122" spans="1:13" ht="12.75">
      <c r="A122" s="415"/>
      <c r="B122" s="497"/>
      <c r="C122" s="57" t="s">
        <v>70</v>
      </c>
      <c r="D122" s="58" t="s">
        <v>11</v>
      </c>
      <c r="E122" s="58">
        <v>5</v>
      </c>
      <c r="F122" s="59">
        <f>F107</f>
        <v>0.0098</v>
      </c>
      <c r="G122" s="59">
        <f t="shared" si="17"/>
        <v>0.049</v>
      </c>
      <c r="H122" s="6"/>
      <c r="I122" s="220"/>
      <c r="J122" s="120">
        <f>G122*10%</f>
        <v>0.004900000000000001</v>
      </c>
      <c r="K122" s="6"/>
      <c r="L122" s="213"/>
      <c r="M122">
        <f t="shared" si="12"/>
        <v>0.0539</v>
      </c>
    </row>
    <row r="123" spans="1:13" ht="13.5" thickBot="1">
      <c r="A123" s="415"/>
      <c r="B123" s="497"/>
      <c r="C123" s="57" t="s">
        <v>89</v>
      </c>
      <c r="D123" s="58" t="s">
        <v>11</v>
      </c>
      <c r="E123" s="58">
        <v>5</v>
      </c>
      <c r="F123" s="59">
        <f>цена!D40</f>
        <v>0.0098</v>
      </c>
      <c r="G123" s="59">
        <f t="shared" si="17"/>
        <v>0.049</v>
      </c>
      <c r="H123" s="6"/>
      <c r="I123" s="220"/>
      <c r="J123" s="120">
        <f>G123*10%</f>
        <v>0.004900000000000001</v>
      </c>
      <c r="K123" s="6"/>
      <c r="L123" s="213"/>
      <c r="M123">
        <f t="shared" si="12"/>
        <v>0.0539</v>
      </c>
    </row>
    <row r="124" spans="1:14" ht="13.5" thickBot="1">
      <c r="A124" s="416"/>
      <c r="B124" s="498"/>
      <c r="C124" s="347" t="s">
        <v>84</v>
      </c>
      <c r="D124" s="348" t="s">
        <v>11</v>
      </c>
      <c r="E124" s="348">
        <v>3</v>
      </c>
      <c r="F124" s="349">
        <f>цена!D31</f>
        <v>0.2041</v>
      </c>
      <c r="G124" s="349">
        <f t="shared" si="17"/>
        <v>0.6123000000000001</v>
      </c>
      <c r="H124" s="215">
        <f>SUM(G119:G124)</f>
        <v>3.0582000000000003</v>
      </c>
      <c r="I124" s="227">
        <f>H124</f>
        <v>3.0582000000000003</v>
      </c>
      <c r="J124" s="215">
        <f>G124*10%</f>
        <v>0.06123000000000001</v>
      </c>
      <c r="K124" s="215">
        <f>SUM(J119:J124)</f>
        <v>0.30369</v>
      </c>
      <c r="L124" s="228">
        <v>0.3</v>
      </c>
      <c r="M124">
        <f t="shared" si="12"/>
        <v>0.6735300000000001</v>
      </c>
      <c r="N124" s="399">
        <f>I124+L124</f>
        <v>3.3582</v>
      </c>
    </row>
    <row r="125" spans="1:13" ht="12.75" customHeight="1">
      <c r="A125" s="414" t="s">
        <v>62</v>
      </c>
      <c r="B125" s="514" t="s">
        <v>56</v>
      </c>
      <c r="C125" s="300" t="s">
        <v>91</v>
      </c>
      <c r="D125" s="301" t="s">
        <v>97</v>
      </c>
      <c r="E125" s="301">
        <v>2</v>
      </c>
      <c r="F125" s="302">
        <f>F120</f>
        <v>0.3008</v>
      </c>
      <c r="G125" s="302">
        <f t="shared" si="17"/>
        <v>0.6016</v>
      </c>
      <c r="H125" s="209"/>
      <c r="I125" s="257"/>
      <c r="J125" s="209">
        <f>G125*10%</f>
        <v>0.060160000000000005</v>
      </c>
      <c r="K125" s="209"/>
      <c r="L125" s="211"/>
      <c r="M125">
        <f t="shared" si="12"/>
        <v>0.66176</v>
      </c>
    </row>
    <row r="126" spans="1:13" ht="12.75">
      <c r="A126" s="415"/>
      <c r="B126" s="515"/>
      <c r="C126" s="36" t="s">
        <v>71</v>
      </c>
      <c r="D126" s="37" t="s">
        <v>72</v>
      </c>
      <c r="E126" s="37">
        <v>0.5</v>
      </c>
      <c r="F126" s="38">
        <f>F121</f>
        <v>0.0213</v>
      </c>
      <c r="G126" s="38">
        <f t="shared" si="17"/>
        <v>0.01065</v>
      </c>
      <c r="H126" s="6"/>
      <c r="I126" s="220"/>
      <c r="J126" s="6">
        <v>0</v>
      </c>
      <c r="K126" s="6"/>
      <c r="L126" s="213"/>
      <c r="M126">
        <f t="shared" si="12"/>
        <v>0.01065</v>
      </c>
    </row>
    <row r="127" spans="1:13" ht="12.75" customHeight="1">
      <c r="A127" s="415"/>
      <c r="B127" s="515"/>
      <c r="C127" s="36" t="s">
        <v>76</v>
      </c>
      <c r="D127" s="37" t="s">
        <v>77</v>
      </c>
      <c r="E127" s="37">
        <v>16</v>
      </c>
      <c r="F127" s="38">
        <f>F112</f>
        <v>0.0030080000000000003</v>
      </c>
      <c r="G127" s="38">
        <f t="shared" si="17"/>
        <v>0.048128000000000004</v>
      </c>
      <c r="H127" s="6"/>
      <c r="I127" s="220"/>
      <c r="J127" s="120">
        <f aca="true" t="shared" si="18" ref="J127:J147">G127*10%</f>
        <v>0.004812800000000001</v>
      </c>
      <c r="K127" s="6"/>
      <c r="L127" s="213"/>
      <c r="M127">
        <f t="shared" si="12"/>
        <v>0.0529408</v>
      </c>
    </row>
    <row r="128" spans="1:13" ht="12.75">
      <c r="A128" s="415"/>
      <c r="B128" s="515"/>
      <c r="C128" s="36" t="s">
        <v>104</v>
      </c>
      <c r="D128" s="37" t="s">
        <v>72</v>
      </c>
      <c r="E128" s="37">
        <v>4</v>
      </c>
      <c r="F128" s="38">
        <f>цена!D20</f>
        <v>0.1326</v>
      </c>
      <c r="G128" s="38">
        <f t="shared" si="17"/>
        <v>0.5304</v>
      </c>
      <c r="H128" s="6"/>
      <c r="I128" s="220"/>
      <c r="J128" s="120">
        <f t="shared" si="18"/>
        <v>0.053040000000000004</v>
      </c>
      <c r="K128" s="6"/>
      <c r="L128" s="213"/>
      <c r="M128">
        <f t="shared" si="12"/>
        <v>0.58344</v>
      </c>
    </row>
    <row r="129" spans="1:13" ht="12.75">
      <c r="A129" s="415"/>
      <c r="B129" s="515"/>
      <c r="C129" s="36" t="s">
        <v>105</v>
      </c>
      <c r="D129" s="37" t="s">
        <v>12</v>
      </c>
      <c r="E129" s="37">
        <v>0.001</v>
      </c>
      <c r="F129" s="38">
        <f>цена!D28</f>
        <v>4.147</v>
      </c>
      <c r="G129" s="38">
        <f t="shared" si="17"/>
        <v>0.0041470000000000005</v>
      </c>
      <c r="H129" s="6"/>
      <c r="I129" s="220"/>
      <c r="J129" s="120">
        <f t="shared" si="18"/>
        <v>0.00041470000000000005</v>
      </c>
      <c r="K129" s="6"/>
      <c r="L129" s="213"/>
      <c r="M129">
        <f t="shared" si="12"/>
        <v>0.0045617</v>
      </c>
    </row>
    <row r="130" spans="1:13" ht="12.75">
      <c r="A130" s="415"/>
      <c r="B130" s="515"/>
      <c r="C130" s="36" t="s">
        <v>25</v>
      </c>
      <c r="D130" s="37" t="s">
        <v>12</v>
      </c>
      <c r="E130" s="37">
        <v>0.001</v>
      </c>
      <c r="F130" s="38">
        <f>цена!D12</f>
        <v>11.6427</v>
      </c>
      <c r="G130" s="38">
        <f t="shared" si="17"/>
        <v>0.0116427</v>
      </c>
      <c r="H130" s="6"/>
      <c r="I130" s="220"/>
      <c r="J130" s="120">
        <f t="shared" si="18"/>
        <v>0.00116427</v>
      </c>
      <c r="K130" s="6"/>
      <c r="L130" s="213"/>
      <c r="M130">
        <f t="shared" si="12"/>
        <v>0.01280697</v>
      </c>
    </row>
    <row r="131" spans="1:13" ht="13.5" thickBot="1">
      <c r="A131" s="415"/>
      <c r="B131" s="515"/>
      <c r="C131" s="36" t="s">
        <v>70</v>
      </c>
      <c r="D131" s="37" t="s">
        <v>11</v>
      </c>
      <c r="E131" s="37">
        <v>5</v>
      </c>
      <c r="F131" s="38">
        <f>F122</f>
        <v>0.0098</v>
      </c>
      <c r="G131" s="38">
        <f t="shared" si="17"/>
        <v>0.049</v>
      </c>
      <c r="H131" s="6"/>
      <c r="I131" s="220"/>
      <c r="J131" s="120">
        <f t="shared" si="18"/>
        <v>0.004900000000000001</v>
      </c>
      <c r="K131" s="6"/>
      <c r="L131" s="213"/>
      <c r="M131">
        <f t="shared" si="12"/>
        <v>0.0539</v>
      </c>
    </row>
    <row r="132" spans="1:14" ht="13.5" thickBot="1">
      <c r="A132" s="416"/>
      <c r="B132" s="516"/>
      <c r="C132" s="303" t="s">
        <v>30</v>
      </c>
      <c r="D132" s="304" t="s">
        <v>12</v>
      </c>
      <c r="E132" s="304">
        <v>2</v>
      </c>
      <c r="F132" s="305">
        <f>F106</f>
        <v>0.4705</v>
      </c>
      <c r="G132" s="305">
        <f t="shared" si="17"/>
        <v>0.941</v>
      </c>
      <c r="H132" s="215">
        <f>SUM(G125:G132)</f>
        <v>2.1965676999999997</v>
      </c>
      <c r="I132" s="227">
        <f>H132</f>
        <v>2.1965676999999997</v>
      </c>
      <c r="J132" s="120">
        <f t="shared" si="18"/>
        <v>0.0941</v>
      </c>
      <c r="K132" s="215">
        <f>SUM(J125:J132)</f>
        <v>0.21859177000000002</v>
      </c>
      <c r="L132" s="228">
        <v>0.22</v>
      </c>
      <c r="M132">
        <f t="shared" si="12"/>
        <v>1.0351</v>
      </c>
      <c r="N132" s="399">
        <f>I132+L132</f>
        <v>2.4165677</v>
      </c>
    </row>
    <row r="133" spans="1:13" ht="13.5" customHeight="1">
      <c r="A133" s="414" t="s">
        <v>23</v>
      </c>
      <c r="B133" s="417" t="s">
        <v>22</v>
      </c>
      <c r="C133" s="350" t="s">
        <v>106</v>
      </c>
      <c r="D133" s="351" t="s">
        <v>12</v>
      </c>
      <c r="E133" s="351">
        <v>0.001</v>
      </c>
      <c r="F133" s="352">
        <f>цена!D10</f>
        <v>0</v>
      </c>
      <c r="G133" s="352">
        <f t="shared" si="17"/>
        <v>0</v>
      </c>
      <c r="H133" s="209"/>
      <c r="I133" s="257"/>
      <c r="J133" s="209">
        <f t="shared" si="18"/>
        <v>0</v>
      </c>
      <c r="K133" s="209"/>
      <c r="L133" s="211"/>
      <c r="M133">
        <f t="shared" si="12"/>
        <v>0</v>
      </c>
    </row>
    <row r="134" spans="1:13" ht="25.5">
      <c r="A134" s="415"/>
      <c r="B134" s="418"/>
      <c r="C134" s="60" t="s">
        <v>27</v>
      </c>
      <c r="D134" s="61" t="s">
        <v>12</v>
      </c>
      <c r="E134" s="61">
        <v>1</v>
      </c>
      <c r="F134" s="62">
        <f>цена!D45</f>
        <v>1.5733</v>
      </c>
      <c r="G134" s="62">
        <f t="shared" si="17"/>
        <v>1.5733</v>
      </c>
      <c r="H134" s="6"/>
      <c r="I134" s="220"/>
      <c r="J134" s="120">
        <f t="shared" si="18"/>
        <v>0.15733</v>
      </c>
      <c r="K134" s="6"/>
      <c r="L134" s="213"/>
      <c r="M134">
        <f t="shared" si="12"/>
        <v>1.73063</v>
      </c>
    </row>
    <row r="135" spans="1:13" ht="12.75">
      <c r="A135" s="415"/>
      <c r="B135" s="418"/>
      <c r="C135" s="60" t="s">
        <v>28</v>
      </c>
      <c r="D135" s="61" t="s">
        <v>11</v>
      </c>
      <c r="E135" s="61">
        <v>200</v>
      </c>
      <c r="F135" s="62">
        <f>цена!D38</f>
        <v>0.01742</v>
      </c>
      <c r="G135" s="62">
        <f t="shared" si="17"/>
        <v>3.4840000000000004</v>
      </c>
      <c r="H135" s="6"/>
      <c r="I135" s="220"/>
      <c r="J135" s="120">
        <f t="shared" si="18"/>
        <v>0.34840000000000004</v>
      </c>
      <c r="K135" s="6"/>
      <c r="L135" s="213"/>
      <c r="M135">
        <f t="shared" si="12"/>
        <v>3.8324000000000007</v>
      </c>
    </row>
    <row r="136" spans="1:13" ht="12.75">
      <c r="A136" s="415"/>
      <c r="B136" s="418"/>
      <c r="C136" s="60" t="s">
        <v>29</v>
      </c>
      <c r="D136" s="61" t="s">
        <v>11</v>
      </c>
      <c r="E136" s="61">
        <v>2</v>
      </c>
      <c r="F136" s="62">
        <f>F119</f>
        <v>0.1105</v>
      </c>
      <c r="G136" s="62">
        <f t="shared" si="17"/>
        <v>0.221</v>
      </c>
      <c r="H136" s="6"/>
      <c r="I136" s="220"/>
      <c r="J136" s="120">
        <f t="shared" si="18"/>
        <v>0.0221</v>
      </c>
      <c r="K136" s="6"/>
      <c r="L136" s="213"/>
      <c r="M136">
        <f t="shared" si="12"/>
        <v>0.2431</v>
      </c>
    </row>
    <row r="137" spans="1:13" ht="13.5" thickBot="1">
      <c r="A137" s="415"/>
      <c r="B137" s="418"/>
      <c r="C137" s="60" t="s">
        <v>70</v>
      </c>
      <c r="D137" s="61" t="s">
        <v>11</v>
      </c>
      <c r="E137" s="61">
        <v>5</v>
      </c>
      <c r="F137" s="62">
        <f>F131</f>
        <v>0.0098</v>
      </c>
      <c r="G137" s="62">
        <f t="shared" si="17"/>
        <v>0.049</v>
      </c>
      <c r="H137" s="6"/>
      <c r="I137" s="220"/>
      <c r="J137" s="120">
        <f t="shared" si="18"/>
        <v>0.004900000000000001</v>
      </c>
      <c r="K137" s="6"/>
      <c r="L137" s="213"/>
      <c r="M137">
        <f t="shared" si="12"/>
        <v>0.0539</v>
      </c>
    </row>
    <row r="138" spans="1:14" ht="13.5" thickBot="1">
      <c r="A138" s="416"/>
      <c r="B138" s="419"/>
      <c r="C138" s="353" t="s">
        <v>30</v>
      </c>
      <c r="D138" s="354" t="s">
        <v>12</v>
      </c>
      <c r="E138" s="354">
        <v>2</v>
      </c>
      <c r="F138" s="355">
        <f>F132</f>
        <v>0.4705</v>
      </c>
      <c r="G138" s="355">
        <f t="shared" si="17"/>
        <v>0.941</v>
      </c>
      <c r="H138" s="215">
        <f>SUM(G133:G138)</f>
        <v>6.268300000000001</v>
      </c>
      <c r="I138" s="227">
        <f>H138</f>
        <v>6.268300000000001</v>
      </c>
      <c r="J138" s="120">
        <f t="shared" si="18"/>
        <v>0.0941</v>
      </c>
      <c r="K138" s="215">
        <f>SUM(J133:J138)</f>
        <v>0.62683</v>
      </c>
      <c r="L138" s="228">
        <v>0.63</v>
      </c>
      <c r="M138">
        <f t="shared" si="12"/>
        <v>1.0351</v>
      </c>
      <c r="N138" s="399">
        <f>I138+L138</f>
        <v>6.898300000000001</v>
      </c>
    </row>
    <row r="139" spans="1:13" ht="13.5" customHeight="1">
      <c r="A139" s="414" t="s">
        <v>21</v>
      </c>
      <c r="B139" s="490" t="s">
        <v>20</v>
      </c>
      <c r="C139" s="356" t="s">
        <v>83</v>
      </c>
      <c r="D139" s="357" t="s">
        <v>12</v>
      </c>
      <c r="E139" s="357">
        <v>1</v>
      </c>
      <c r="F139" s="358">
        <f>цена!D41</f>
        <v>0.91</v>
      </c>
      <c r="G139" s="358">
        <f t="shared" si="17"/>
        <v>0.91</v>
      </c>
      <c r="H139" s="209"/>
      <c r="I139" s="257"/>
      <c r="J139" s="209">
        <f t="shared" si="18"/>
        <v>0.09100000000000001</v>
      </c>
      <c r="K139" s="209"/>
      <c r="L139" s="211"/>
      <c r="M139">
        <f t="shared" si="12"/>
        <v>1.0010000000000001</v>
      </c>
    </row>
    <row r="140" spans="1:13" ht="12.75">
      <c r="A140" s="415"/>
      <c r="B140" s="491"/>
      <c r="C140" s="63" t="s">
        <v>32</v>
      </c>
      <c r="D140" s="64" t="s">
        <v>33</v>
      </c>
      <c r="E140" s="64">
        <v>1</v>
      </c>
      <c r="F140" s="65">
        <f>цена!D18</f>
        <v>24.875</v>
      </c>
      <c r="G140" s="65">
        <f t="shared" si="17"/>
        <v>24.875</v>
      </c>
      <c r="H140" s="6"/>
      <c r="I140" s="220"/>
      <c r="J140" s="120">
        <f t="shared" si="18"/>
        <v>2.4875000000000003</v>
      </c>
      <c r="K140" s="6"/>
      <c r="L140" s="213"/>
      <c r="M140">
        <f t="shared" si="12"/>
        <v>27.3625</v>
      </c>
    </row>
    <row r="141" spans="1:13" ht="12.75">
      <c r="A141" s="415"/>
      <c r="B141" s="491"/>
      <c r="C141" s="63" t="s">
        <v>70</v>
      </c>
      <c r="D141" s="64" t="s">
        <v>11</v>
      </c>
      <c r="E141" s="64">
        <v>5</v>
      </c>
      <c r="F141" s="65">
        <f>F137</f>
        <v>0.0098</v>
      </c>
      <c r="G141" s="65">
        <f t="shared" si="17"/>
        <v>0.049</v>
      </c>
      <c r="H141" s="6"/>
      <c r="I141" s="220"/>
      <c r="J141" s="120">
        <f t="shared" si="18"/>
        <v>0.004900000000000001</v>
      </c>
      <c r="K141" s="6"/>
      <c r="L141" s="213"/>
      <c r="M141">
        <f t="shared" si="12"/>
        <v>0.0539</v>
      </c>
    </row>
    <row r="142" spans="1:13" ht="12.75">
      <c r="A142" s="415"/>
      <c r="B142" s="491"/>
      <c r="C142" s="63" t="s">
        <v>28</v>
      </c>
      <c r="D142" s="64" t="s">
        <v>11</v>
      </c>
      <c r="E142" s="64">
        <v>150</v>
      </c>
      <c r="F142" s="65">
        <f>F135</f>
        <v>0.01742</v>
      </c>
      <c r="G142" s="65">
        <f t="shared" si="17"/>
        <v>2.6130000000000004</v>
      </c>
      <c r="H142" s="6"/>
      <c r="I142" s="220"/>
      <c r="J142" s="120">
        <f t="shared" si="18"/>
        <v>0.26130000000000003</v>
      </c>
      <c r="K142" s="6"/>
      <c r="L142" s="213"/>
      <c r="M142">
        <f aca="true" t="shared" si="19" ref="M142:M205">J142+G142</f>
        <v>2.8743000000000003</v>
      </c>
    </row>
    <row r="143" spans="1:13" ht="12.75">
      <c r="A143" s="415"/>
      <c r="B143" s="491"/>
      <c r="C143" s="63" t="s">
        <v>89</v>
      </c>
      <c r="D143" s="64" t="s">
        <v>11</v>
      </c>
      <c r="E143" s="64">
        <v>5</v>
      </c>
      <c r="F143" s="65">
        <f>цена!D40</f>
        <v>0.0098</v>
      </c>
      <c r="G143" s="65">
        <f t="shared" si="17"/>
        <v>0.049</v>
      </c>
      <c r="H143" s="6"/>
      <c r="I143" s="220"/>
      <c r="J143" s="120">
        <f t="shared" si="18"/>
        <v>0.004900000000000001</v>
      </c>
      <c r="K143" s="6"/>
      <c r="L143" s="213"/>
      <c r="M143">
        <f t="shared" si="19"/>
        <v>0.0539</v>
      </c>
    </row>
    <row r="144" spans="1:13" ht="13.5" thickBot="1">
      <c r="A144" s="415"/>
      <c r="B144" s="491"/>
      <c r="C144" s="63" t="s">
        <v>84</v>
      </c>
      <c r="D144" s="64" t="s">
        <v>11</v>
      </c>
      <c r="E144" s="64">
        <v>3</v>
      </c>
      <c r="F144" s="65">
        <f>цена!D31</f>
        <v>0.2041</v>
      </c>
      <c r="G144" s="65">
        <f t="shared" si="17"/>
        <v>0.6123000000000001</v>
      </c>
      <c r="H144" s="6"/>
      <c r="I144" s="220"/>
      <c r="J144" s="120">
        <f t="shared" si="18"/>
        <v>0.06123000000000001</v>
      </c>
      <c r="K144" s="6"/>
      <c r="L144" s="213"/>
      <c r="M144">
        <f t="shared" si="19"/>
        <v>0.6735300000000001</v>
      </c>
    </row>
    <row r="145" spans="1:14" ht="13.5" thickBot="1">
      <c r="A145" s="416"/>
      <c r="B145" s="492"/>
      <c r="C145" s="359" t="s">
        <v>30</v>
      </c>
      <c r="D145" s="360" t="s">
        <v>12</v>
      </c>
      <c r="E145" s="360">
        <v>2</v>
      </c>
      <c r="F145" s="361">
        <f>F138</f>
        <v>0.4705</v>
      </c>
      <c r="G145" s="361">
        <f t="shared" si="17"/>
        <v>0.941</v>
      </c>
      <c r="H145" s="215">
        <f>SUM(G139:G145)</f>
        <v>30.0493</v>
      </c>
      <c r="I145" s="227">
        <f>H145</f>
        <v>30.0493</v>
      </c>
      <c r="J145" s="120">
        <f t="shared" si="18"/>
        <v>0.0941</v>
      </c>
      <c r="K145" s="215">
        <f>SUM(J139:J145)</f>
        <v>3.0049300000000008</v>
      </c>
      <c r="L145" s="228">
        <v>3</v>
      </c>
      <c r="M145">
        <f t="shared" si="19"/>
        <v>1.0351</v>
      </c>
      <c r="N145" s="399">
        <f>I145+L145</f>
        <v>33.0493</v>
      </c>
    </row>
    <row r="146" spans="1:13" ht="12.75" customHeight="1">
      <c r="A146" s="414" t="s">
        <v>64</v>
      </c>
      <c r="B146" s="445" t="s">
        <v>63</v>
      </c>
      <c r="C146" s="362" t="s">
        <v>70</v>
      </c>
      <c r="D146" s="363" t="s">
        <v>11</v>
      </c>
      <c r="E146" s="363">
        <v>5</v>
      </c>
      <c r="F146" s="364">
        <f>F141</f>
        <v>0.0098</v>
      </c>
      <c r="G146" s="364">
        <f t="shared" si="17"/>
        <v>0.049</v>
      </c>
      <c r="H146" s="209"/>
      <c r="I146" s="257"/>
      <c r="J146" s="209">
        <f t="shared" si="18"/>
        <v>0.004900000000000001</v>
      </c>
      <c r="K146" s="209"/>
      <c r="L146" s="211"/>
      <c r="M146">
        <f t="shared" si="19"/>
        <v>0.0539</v>
      </c>
    </row>
    <row r="147" spans="1:13" ht="12.75">
      <c r="A147" s="415"/>
      <c r="B147" s="446"/>
      <c r="C147" s="66" t="s">
        <v>89</v>
      </c>
      <c r="D147" s="67" t="s">
        <v>11</v>
      </c>
      <c r="E147" s="67">
        <v>5</v>
      </c>
      <c r="F147" s="68">
        <f>F143</f>
        <v>0.0098</v>
      </c>
      <c r="G147" s="68">
        <f t="shared" si="17"/>
        <v>0.049</v>
      </c>
      <c r="H147" s="6"/>
      <c r="I147" s="220"/>
      <c r="J147" s="120">
        <f t="shared" si="18"/>
        <v>0.004900000000000001</v>
      </c>
      <c r="K147" s="6"/>
      <c r="L147" s="213"/>
      <c r="M147">
        <f t="shared" si="19"/>
        <v>0.0539</v>
      </c>
    </row>
    <row r="148" spans="1:13" ht="12.75">
      <c r="A148" s="415"/>
      <c r="B148" s="446"/>
      <c r="C148" s="66" t="s">
        <v>84</v>
      </c>
      <c r="D148" s="67" t="s">
        <v>11</v>
      </c>
      <c r="E148" s="67">
        <v>3</v>
      </c>
      <c r="F148" s="68">
        <f>F144</f>
        <v>0.2041</v>
      </c>
      <c r="G148" s="68">
        <f t="shared" si="17"/>
        <v>0.6123000000000001</v>
      </c>
      <c r="H148" s="6"/>
      <c r="I148" s="220"/>
      <c r="J148" s="120">
        <f aca="true" t="shared" si="20" ref="J148:J153">G148*10%</f>
        <v>0.06123000000000001</v>
      </c>
      <c r="K148" s="6"/>
      <c r="L148" s="213"/>
      <c r="M148">
        <f t="shared" si="19"/>
        <v>0.6735300000000001</v>
      </c>
    </row>
    <row r="149" spans="1:13" ht="25.5">
      <c r="A149" s="415"/>
      <c r="B149" s="446"/>
      <c r="C149" s="66" t="s">
        <v>107</v>
      </c>
      <c r="D149" s="67" t="s">
        <v>77</v>
      </c>
      <c r="E149" s="67">
        <v>30</v>
      </c>
      <c r="F149" s="68">
        <f>цена!D4</f>
        <v>0.0030080000000000003</v>
      </c>
      <c r="G149" s="68">
        <f t="shared" si="17"/>
        <v>0.09024000000000001</v>
      </c>
      <c r="H149" s="6"/>
      <c r="I149" s="220"/>
      <c r="J149" s="120">
        <f t="shared" si="20"/>
        <v>0.009024000000000003</v>
      </c>
      <c r="K149" s="6"/>
      <c r="L149" s="213"/>
      <c r="M149">
        <f t="shared" si="19"/>
        <v>0.09926400000000002</v>
      </c>
    </row>
    <row r="150" spans="1:13" ht="12.75">
      <c r="A150" s="415"/>
      <c r="B150" s="446"/>
      <c r="C150" s="66" t="s">
        <v>85</v>
      </c>
      <c r="D150" s="67" t="s">
        <v>12</v>
      </c>
      <c r="E150" s="67">
        <v>1</v>
      </c>
      <c r="F150" s="68">
        <f>цена!D29</f>
        <v>0</v>
      </c>
      <c r="G150" s="68">
        <f t="shared" si="17"/>
        <v>0</v>
      </c>
      <c r="H150" s="6"/>
      <c r="I150" s="220"/>
      <c r="J150" s="120">
        <f t="shared" si="20"/>
        <v>0</v>
      </c>
      <c r="K150" s="6"/>
      <c r="L150" s="213"/>
      <c r="M150">
        <f t="shared" si="19"/>
        <v>0</v>
      </c>
    </row>
    <row r="151" spans="1:13" ht="12.75">
      <c r="A151" s="415"/>
      <c r="B151" s="446"/>
      <c r="C151" s="66" t="s">
        <v>108</v>
      </c>
      <c r="D151" s="67" t="s">
        <v>12</v>
      </c>
      <c r="E151" s="67">
        <v>0.001</v>
      </c>
      <c r="F151" s="68">
        <f>цена!D23</f>
        <v>0.4193</v>
      </c>
      <c r="G151" s="68">
        <f t="shared" si="17"/>
        <v>0.0004193</v>
      </c>
      <c r="H151" s="6"/>
      <c r="I151" s="220"/>
      <c r="J151" s="120">
        <f t="shared" si="20"/>
        <v>4.193E-05</v>
      </c>
      <c r="K151" s="6"/>
      <c r="L151" s="213"/>
      <c r="M151">
        <f t="shared" si="19"/>
        <v>0.00046123</v>
      </c>
    </row>
    <row r="152" spans="1:13" ht="26.25" thickBot="1">
      <c r="A152" s="415"/>
      <c r="B152" s="446"/>
      <c r="C152" s="66" t="s">
        <v>109</v>
      </c>
      <c r="D152" s="67" t="s">
        <v>12</v>
      </c>
      <c r="E152" s="67">
        <v>0.001</v>
      </c>
      <c r="F152" s="68">
        <f>цена!D27</f>
        <v>1.0367</v>
      </c>
      <c r="G152" s="68">
        <f t="shared" si="17"/>
        <v>0.0010367</v>
      </c>
      <c r="H152" s="6"/>
      <c r="I152" s="220"/>
      <c r="J152" s="120">
        <f t="shared" si="20"/>
        <v>0.00010367</v>
      </c>
      <c r="K152" s="6"/>
      <c r="L152" s="213"/>
      <c r="M152">
        <f t="shared" si="19"/>
        <v>0.00114037</v>
      </c>
    </row>
    <row r="153" spans="1:14" ht="13.5" thickBot="1">
      <c r="A153" s="416"/>
      <c r="B153" s="447"/>
      <c r="C153" s="365" t="s">
        <v>30</v>
      </c>
      <c r="D153" s="366" t="s">
        <v>12</v>
      </c>
      <c r="E153" s="366">
        <v>2</v>
      </c>
      <c r="F153" s="367">
        <f>F145</f>
        <v>0.4705</v>
      </c>
      <c r="G153" s="367">
        <f t="shared" si="17"/>
        <v>0.941</v>
      </c>
      <c r="H153" s="215">
        <f>SUM(G146:G153)</f>
        <v>1.742996</v>
      </c>
      <c r="I153" s="227">
        <f>H153</f>
        <v>1.742996</v>
      </c>
      <c r="J153" s="120">
        <f t="shared" si="20"/>
        <v>0.0941</v>
      </c>
      <c r="K153" s="215">
        <f>SUM(J146:J153)</f>
        <v>0.1742996</v>
      </c>
      <c r="L153" s="228">
        <v>0.17</v>
      </c>
      <c r="M153">
        <f t="shared" si="19"/>
        <v>1.0351</v>
      </c>
      <c r="N153" s="399">
        <f>I153+L153</f>
        <v>1.912996</v>
      </c>
    </row>
    <row r="154" spans="1:13" ht="13.5" customHeight="1">
      <c r="A154" s="414" t="s">
        <v>66</v>
      </c>
      <c r="B154" s="460" t="s">
        <v>65</v>
      </c>
      <c r="C154" s="368" t="s">
        <v>70</v>
      </c>
      <c r="D154" s="369" t="s">
        <v>11</v>
      </c>
      <c r="E154" s="369">
        <v>5</v>
      </c>
      <c r="F154" s="370">
        <f>F146</f>
        <v>0.0098</v>
      </c>
      <c r="G154" s="370">
        <f t="shared" si="17"/>
        <v>0.049</v>
      </c>
      <c r="H154" s="209"/>
      <c r="I154" s="257"/>
      <c r="J154" s="209">
        <f>G154*10%</f>
        <v>0.004900000000000001</v>
      </c>
      <c r="K154" s="209"/>
      <c r="L154" s="211"/>
      <c r="M154">
        <f t="shared" si="19"/>
        <v>0.0539</v>
      </c>
    </row>
    <row r="155" spans="1:13" ht="12.75">
      <c r="A155" s="415"/>
      <c r="B155" s="461"/>
      <c r="C155" s="69" t="s">
        <v>110</v>
      </c>
      <c r="D155" s="70" t="s">
        <v>11</v>
      </c>
      <c r="E155" s="70">
        <v>100</v>
      </c>
      <c r="F155" s="71">
        <f>цена!D38</f>
        <v>0.01742</v>
      </c>
      <c r="G155" s="71">
        <f t="shared" si="17"/>
        <v>1.7420000000000002</v>
      </c>
      <c r="H155" s="6"/>
      <c r="I155" s="220"/>
      <c r="J155" s="6">
        <f>G155*10%</f>
        <v>0.17420000000000002</v>
      </c>
      <c r="K155" s="6"/>
      <c r="L155" s="213"/>
      <c r="M155">
        <f t="shared" si="19"/>
        <v>1.9162000000000003</v>
      </c>
    </row>
    <row r="156" spans="1:13" ht="12.75">
      <c r="A156" s="415"/>
      <c r="B156" s="461"/>
      <c r="C156" s="69" t="s">
        <v>111</v>
      </c>
      <c r="D156" s="70" t="s">
        <v>72</v>
      </c>
      <c r="E156" s="70">
        <v>2</v>
      </c>
      <c r="F156" s="71">
        <f>цена!D7</f>
        <v>0.0213</v>
      </c>
      <c r="G156" s="71">
        <f t="shared" si="17"/>
        <v>0.0426</v>
      </c>
      <c r="H156" s="6"/>
      <c r="I156" s="220"/>
      <c r="J156" s="6">
        <v>0</v>
      </c>
      <c r="K156" s="6"/>
      <c r="L156" s="213"/>
      <c r="M156">
        <f t="shared" si="19"/>
        <v>0.0426</v>
      </c>
    </row>
    <row r="157" spans="1:13" ht="13.5" thickBot="1">
      <c r="A157" s="415"/>
      <c r="B157" s="461"/>
      <c r="C157" s="69" t="s">
        <v>112</v>
      </c>
      <c r="D157" s="70" t="s">
        <v>12</v>
      </c>
      <c r="E157" s="70">
        <v>0.002</v>
      </c>
      <c r="F157" s="71">
        <f>цена!D47</f>
        <v>2.1585</v>
      </c>
      <c r="G157" s="71">
        <f t="shared" si="17"/>
        <v>0.0043170000000000005</v>
      </c>
      <c r="H157" s="6"/>
      <c r="I157" s="220"/>
      <c r="J157" s="120">
        <f>G157*10%</f>
        <v>0.0004317000000000001</v>
      </c>
      <c r="K157" s="6"/>
      <c r="L157" s="213"/>
      <c r="M157">
        <f t="shared" si="19"/>
        <v>0.004748700000000001</v>
      </c>
    </row>
    <row r="158" spans="1:14" ht="13.5" thickBot="1">
      <c r="A158" s="416"/>
      <c r="B158" s="462"/>
      <c r="C158" s="371" t="s">
        <v>113</v>
      </c>
      <c r="D158" s="372" t="s">
        <v>12</v>
      </c>
      <c r="E158" s="372">
        <v>1</v>
      </c>
      <c r="F158" s="373">
        <f>цена!D6</f>
        <v>0</v>
      </c>
      <c r="G158" s="373">
        <f t="shared" si="17"/>
        <v>0</v>
      </c>
      <c r="H158" s="215">
        <f>SUM(G154:G158)</f>
        <v>1.837917</v>
      </c>
      <c r="I158" s="227">
        <f>H158</f>
        <v>1.837917</v>
      </c>
      <c r="J158" s="215">
        <f>G158*105</f>
        <v>0</v>
      </c>
      <c r="K158" s="215">
        <f>SUM(J154:J158)</f>
        <v>0.17953170000000002</v>
      </c>
      <c r="L158" s="228">
        <v>0.18</v>
      </c>
      <c r="M158">
        <f t="shared" si="19"/>
        <v>0</v>
      </c>
      <c r="N158" s="399">
        <f>I158+L158</f>
        <v>2.017917</v>
      </c>
    </row>
    <row r="159" spans="1:13" ht="14.25" customHeight="1" thickBot="1">
      <c r="A159" s="374">
        <v>3</v>
      </c>
      <c r="B159" s="420" t="s">
        <v>67</v>
      </c>
      <c r="C159" s="421"/>
      <c r="D159" s="421"/>
      <c r="E159" s="421"/>
      <c r="F159" s="421"/>
      <c r="G159" s="422"/>
      <c r="I159" s="205"/>
      <c r="M159">
        <f t="shared" si="19"/>
        <v>0</v>
      </c>
    </row>
    <row r="160" spans="1:13" ht="14.25" customHeight="1">
      <c r="A160" s="426" t="s">
        <v>69</v>
      </c>
      <c r="B160" s="451" t="s">
        <v>68</v>
      </c>
      <c r="C160" s="318" t="s">
        <v>71</v>
      </c>
      <c r="D160" s="319" t="s">
        <v>72</v>
      </c>
      <c r="E160" s="319">
        <v>2</v>
      </c>
      <c r="F160" s="320">
        <f>F156</f>
        <v>0.0213</v>
      </c>
      <c r="G160" s="320">
        <f aca="true" t="shared" si="21" ref="G160:G165">F160*E160</f>
        <v>0.0426</v>
      </c>
      <c r="H160" s="209"/>
      <c r="I160" s="257"/>
      <c r="J160" s="209">
        <v>0</v>
      </c>
      <c r="K160" s="209"/>
      <c r="L160" s="211"/>
      <c r="M160">
        <f t="shared" si="19"/>
        <v>0.0426</v>
      </c>
    </row>
    <row r="161" spans="1:13" ht="12.75">
      <c r="A161" s="450"/>
      <c r="B161" s="452"/>
      <c r="C161" s="45" t="s">
        <v>25</v>
      </c>
      <c r="D161" s="46" t="s">
        <v>12</v>
      </c>
      <c r="E161" s="46">
        <v>0.001</v>
      </c>
      <c r="F161" s="47">
        <f>цена!D12</f>
        <v>11.6427</v>
      </c>
      <c r="G161" s="47">
        <f t="shared" si="21"/>
        <v>0.0116427</v>
      </c>
      <c r="H161" s="6"/>
      <c r="I161" s="220"/>
      <c r="J161" s="6">
        <f aca="true" t="shared" si="22" ref="J161:J171">G161*10%</f>
        <v>0.00116427</v>
      </c>
      <c r="K161" s="6"/>
      <c r="L161" s="213"/>
      <c r="M161">
        <f t="shared" si="19"/>
        <v>0.01280697</v>
      </c>
    </row>
    <row r="162" spans="1:13" ht="13.5" thickBot="1">
      <c r="A162" s="450"/>
      <c r="B162" s="452"/>
      <c r="C162" s="45" t="s">
        <v>70</v>
      </c>
      <c r="D162" s="46" t="s">
        <v>11</v>
      </c>
      <c r="E162" s="46">
        <v>5</v>
      </c>
      <c r="F162" s="47">
        <f>F154</f>
        <v>0.0098</v>
      </c>
      <c r="G162" s="47">
        <f t="shared" si="21"/>
        <v>0.049</v>
      </c>
      <c r="H162" s="6"/>
      <c r="I162" s="220"/>
      <c r="J162" s="6">
        <f t="shared" si="22"/>
        <v>0.004900000000000001</v>
      </c>
      <c r="K162" s="6"/>
      <c r="L162" s="213"/>
      <c r="M162">
        <f t="shared" si="19"/>
        <v>0.0539</v>
      </c>
    </row>
    <row r="163" spans="1:14" ht="13.5" thickBot="1">
      <c r="A163" s="427"/>
      <c r="B163" s="453"/>
      <c r="C163" s="321" t="s">
        <v>114</v>
      </c>
      <c r="D163" s="322" t="s">
        <v>12</v>
      </c>
      <c r="E163" s="322">
        <v>0.01</v>
      </c>
      <c r="F163" s="323">
        <f>цена!D42</f>
        <v>0.045</v>
      </c>
      <c r="G163" s="323">
        <f t="shared" si="21"/>
        <v>0.00045</v>
      </c>
      <c r="H163" s="215">
        <f>SUM(G160:G163)</f>
        <v>0.1036927</v>
      </c>
      <c r="I163" s="227">
        <f>H163</f>
        <v>0.1036927</v>
      </c>
      <c r="J163" s="215">
        <f t="shared" si="22"/>
        <v>4.5E-05</v>
      </c>
      <c r="K163" s="215">
        <f>SUM(J160:J163)</f>
        <v>0.006109270000000001</v>
      </c>
      <c r="L163" s="228">
        <v>0.006</v>
      </c>
      <c r="M163">
        <f t="shared" si="19"/>
        <v>0.000495</v>
      </c>
      <c r="N163" s="399">
        <f>I163+L163</f>
        <v>0.1096927</v>
      </c>
    </row>
    <row r="164" spans="1:13" ht="27" customHeight="1" thickBot="1">
      <c r="A164" s="426" t="s">
        <v>6</v>
      </c>
      <c r="B164" s="448" t="s">
        <v>31</v>
      </c>
      <c r="C164" s="342" t="s">
        <v>27</v>
      </c>
      <c r="D164" s="238" t="s">
        <v>12</v>
      </c>
      <c r="E164" s="238">
        <v>1</v>
      </c>
      <c r="F164" s="239">
        <f>цена!D45</f>
        <v>1.5733</v>
      </c>
      <c r="G164" s="239">
        <f t="shared" si="21"/>
        <v>1.5733</v>
      </c>
      <c r="H164" s="209"/>
      <c r="I164" s="257"/>
      <c r="J164" s="209">
        <f t="shared" si="22"/>
        <v>0.15733</v>
      </c>
      <c r="K164" s="209"/>
      <c r="L164" s="211"/>
      <c r="M164">
        <f t="shared" si="19"/>
        <v>1.73063</v>
      </c>
    </row>
    <row r="165" spans="1:14" ht="13.5" thickBot="1">
      <c r="A165" s="427"/>
      <c r="B165" s="449"/>
      <c r="C165" s="343" t="s">
        <v>70</v>
      </c>
      <c r="D165" s="241" t="s">
        <v>11</v>
      </c>
      <c r="E165" s="241">
        <v>5</v>
      </c>
      <c r="F165" s="242">
        <f>F162</f>
        <v>0.0098</v>
      </c>
      <c r="G165" s="242">
        <f t="shared" si="21"/>
        <v>0.049</v>
      </c>
      <c r="H165" s="215">
        <f>SUM(G164:G165)</f>
        <v>1.6222999999999999</v>
      </c>
      <c r="I165" s="227">
        <f>H165</f>
        <v>1.6222999999999999</v>
      </c>
      <c r="J165" s="215">
        <f t="shared" si="22"/>
        <v>0.004900000000000001</v>
      </c>
      <c r="K165" s="215">
        <f>SUM(J164:J165)</f>
        <v>0.16222999999999999</v>
      </c>
      <c r="L165" s="228">
        <v>0.16</v>
      </c>
      <c r="M165">
        <f t="shared" si="19"/>
        <v>0.0539</v>
      </c>
      <c r="N165" s="399">
        <f>I165+L165</f>
        <v>1.7822999999999998</v>
      </c>
    </row>
    <row r="166" spans="1:13" ht="13.5" customHeight="1">
      <c r="A166" s="439" t="s">
        <v>127</v>
      </c>
      <c r="B166" s="442" t="s">
        <v>128</v>
      </c>
      <c r="C166" s="286" t="s">
        <v>129</v>
      </c>
      <c r="D166" s="286" t="s">
        <v>12</v>
      </c>
      <c r="E166" s="286">
        <v>0.002</v>
      </c>
      <c r="F166" s="375">
        <f>цена!D51</f>
        <v>0</v>
      </c>
      <c r="G166" s="288">
        <f>E166*F166</f>
        <v>0</v>
      </c>
      <c r="H166" s="209"/>
      <c r="I166" s="257"/>
      <c r="J166" s="209">
        <f t="shared" si="22"/>
        <v>0</v>
      </c>
      <c r="K166" s="209"/>
      <c r="L166" s="211"/>
      <c r="M166">
        <f t="shared" si="19"/>
        <v>0</v>
      </c>
    </row>
    <row r="167" spans="1:13" ht="12.75">
      <c r="A167" s="440"/>
      <c r="B167" s="443"/>
      <c r="C167" s="30" t="s">
        <v>87</v>
      </c>
      <c r="D167" s="30" t="s">
        <v>11</v>
      </c>
      <c r="E167" s="30">
        <v>30</v>
      </c>
      <c r="F167" s="86">
        <f>F69</f>
        <v>0</v>
      </c>
      <c r="G167" s="32">
        <f aca="true" t="shared" si="23" ref="G167:G225">E167*F167</f>
        <v>0</v>
      </c>
      <c r="H167" s="6"/>
      <c r="I167" s="220"/>
      <c r="J167" s="120">
        <f t="shared" si="22"/>
        <v>0</v>
      </c>
      <c r="K167" s="6"/>
      <c r="L167" s="213"/>
      <c r="M167">
        <f t="shared" si="19"/>
        <v>0</v>
      </c>
    </row>
    <row r="168" spans="1:13" ht="12.75">
      <c r="A168" s="440"/>
      <c r="B168" s="443"/>
      <c r="C168" s="30" t="s">
        <v>70</v>
      </c>
      <c r="D168" s="30" t="s">
        <v>11</v>
      </c>
      <c r="E168" s="30">
        <v>5</v>
      </c>
      <c r="F168" s="86">
        <f>F165</f>
        <v>0.0098</v>
      </c>
      <c r="G168" s="32">
        <f t="shared" si="23"/>
        <v>0.049</v>
      </c>
      <c r="H168" s="6"/>
      <c r="I168" s="220"/>
      <c r="J168" s="120">
        <f t="shared" si="22"/>
        <v>0.004900000000000001</v>
      </c>
      <c r="K168" s="6"/>
      <c r="L168" s="213"/>
      <c r="M168">
        <f t="shared" si="19"/>
        <v>0.0539</v>
      </c>
    </row>
    <row r="169" spans="1:13" ht="14.25" customHeight="1">
      <c r="A169" s="440"/>
      <c r="B169" s="443"/>
      <c r="C169" s="30" t="s">
        <v>28</v>
      </c>
      <c r="D169" s="30" t="s">
        <v>11</v>
      </c>
      <c r="E169" s="30">
        <v>100</v>
      </c>
      <c r="F169" s="86">
        <f>F155</f>
        <v>0.01742</v>
      </c>
      <c r="G169" s="32">
        <f t="shared" si="23"/>
        <v>1.7420000000000002</v>
      </c>
      <c r="H169" s="6"/>
      <c r="I169" s="220"/>
      <c r="J169" s="120">
        <f t="shared" si="22"/>
        <v>0.17420000000000002</v>
      </c>
      <c r="K169" s="6"/>
      <c r="L169" s="213"/>
      <c r="M169">
        <f t="shared" si="19"/>
        <v>1.9162000000000003</v>
      </c>
    </row>
    <row r="170" spans="1:13" ht="12.75">
      <c r="A170" s="440"/>
      <c r="B170" s="443"/>
      <c r="C170" s="30" t="s">
        <v>113</v>
      </c>
      <c r="D170" s="30" t="s">
        <v>12</v>
      </c>
      <c r="E170" s="30">
        <v>1</v>
      </c>
      <c r="F170" s="86">
        <f>F158</f>
        <v>0</v>
      </c>
      <c r="G170" s="32">
        <f t="shared" si="23"/>
        <v>0</v>
      </c>
      <c r="H170" s="6"/>
      <c r="I170" s="220"/>
      <c r="J170" s="120">
        <f t="shared" si="22"/>
        <v>0</v>
      </c>
      <c r="K170" s="6"/>
      <c r="L170" s="213"/>
      <c r="M170">
        <f t="shared" si="19"/>
        <v>0</v>
      </c>
    </row>
    <row r="171" spans="1:13" ht="12.75">
      <c r="A171" s="440"/>
      <c r="B171" s="443"/>
      <c r="C171" s="30" t="s">
        <v>130</v>
      </c>
      <c r="D171" s="30" t="s">
        <v>11</v>
      </c>
      <c r="E171" s="30">
        <v>3</v>
      </c>
      <c r="F171" s="86">
        <f>цена!D52</f>
        <v>0</v>
      </c>
      <c r="G171" s="32">
        <f t="shared" si="23"/>
        <v>0</v>
      </c>
      <c r="H171" s="6"/>
      <c r="I171" s="220"/>
      <c r="J171" s="120">
        <f t="shared" si="22"/>
        <v>0</v>
      </c>
      <c r="K171" s="6"/>
      <c r="L171" s="213"/>
      <c r="M171">
        <f t="shared" si="19"/>
        <v>0</v>
      </c>
    </row>
    <row r="172" spans="1:13" ht="13.5" thickBot="1">
      <c r="A172" s="440"/>
      <c r="B172" s="443"/>
      <c r="C172" s="30" t="s">
        <v>111</v>
      </c>
      <c r="D172" s="30" t="s">
        <v>72</v>
      </c>
      <c r="E172" s="30">
        <v>2</v>
      </c>
      <c r="F172" s="86">
        <f>F160</f>
        <v>0.0213</v>
      </c>
      <c r="G172" s="32">
        <f t="shared" si="23"/>
        <v>0.0426</v>
      </c>
      <c r="H172" s="6"/>
      <c r="I172" s="220"/>
      <c r="J172" s="6">
        <v>0</v>
      </c>
      <c r="K172" s="6"/>
      <c r="L172" s="213"/>
      <c r="M172">
        <f t="shared" si="19"/>
        <v>0.0426</v>
      </c>
    </row>
    <row r="173" spans="1:14" ht="13.5" thickBot="1">
      <c r="A173" s="441"/>
      <c r="B173" s="444"/>
      <c r="C173" s="290" t="s">
        <v>30</v>
      </c>
      <c r="D173" s="290" t="s">
        <v>12</v>
      </c>
      <c r="E173" s="290">
        <v>1</v>
      </c>
      <c r="F173" s="376">
        <f>F138</f>
        <v>0.4705</v>
      </c>
      <c r="G173" s="292">
        <f t="shared" si="23"/>
        <v>0.4705</v>
      </c>
      <c r="H173" s="243">
        <f>G166+G167+G168+G169+G170+G171+G172+G173</f>
        <v>2.3041</v>
      </c>
      <c r="I173" s="227">
        <f>H173</f>
        <v>2.3041</v>
      </c>
      <c r="J173" s="215">
        <f>G173*10%</f>
        <v>0.04705</v>
      </c>
      <c r="K173" s="215">
        <f>SUM(J166:J173)</f>
        <v>0.22615000000000002</v>
      </c>
      <c r="L173" s="228">
        <v>0.23</v>
      </c>
      <c r="M173">
        <f t="shared" si="19"/>
        <v>0.51755</v>
      </c>
      <c r="N173" s="399">
        <f>I173+L173</f>
        <v>2.5341</v>
      </c>
    </row>
    <row r="174" spans="1:13" ht="12.75">
      <c r="A174" s="454" t="s">
        <v>134</v>
      </c>
      <c r="B174" s="457" t="s">
        <v>135</v>
      </c>
      <c r="C174" s="377" t="s">
        <v>70</v>
      </c>
      <c r="D174" s="244" t="s">
        <v>11</v>
      </c>
      <c r="E174" s="244">
        <v>5</v>
      </c>
      <c r="F174" s="210">
        <f>F168</f>
        <v>0.0098</v>
      </c>
      <c r="G174" s="208">
        <f t="shared" si="23"/>
        <v>0.049</v>
      </c>
      <c r="H174" s="209"/>
      <c r="I174" s="257"/>
      <c r="J174" s="209">
        <f>G174*10%</f>
        <v>0.004900000000000001</v>
      </c>
      <c r="K174" s="209"/>
      <c r="L174" s="211"/>
      <c r="M174">
        <f t="shared" si="19"/>
        <v>0.0539</v>
      </c>
    </row>
    <row r="175" spans="1:13" ht="12.75">
      <c r="A175" s="455"/>
      <c r="B175" s="458"/>
      <c r="C175" s="124" t="s">
        <v>71</v>
      </c>
      <c r="D175" s="125" t="s">
        <v>72</v>
      </c>
      <c r="E175" s="125">
        <v>2</v>
      </c>
      <c r="F175" s="126">
        <f>F172</f>
        <v>0.0213</v>
      </c>
      <c r="G175" s="24">
        <f t="shared" si="23"/>
        <v>0.0426</v>
      </c>
      <c r="H175" s="6"/>
      <c r="I175" s="220"/>
      <c r="J175" s="6">
        <v>0</v>
      </c>
      <c r="K175" s="6"/>
      <c r="L175" s="213"/>
      <c r="M175">
        <f t="shared" si="19"/>
        <v>0.0426</v>
      </c>
    </row>
    <row r="176" spans="1:13" ht="13.5" thickBot="1">
      <c r="A176" s="455"/>
      <c r="B176" s="458"/>
      <c r="C176" s="124" t="s">
        <v>96</v>
      </c>
      <c r="D176" s="125" t="s">
        <v>11</v>
      </c>
      <c r="E176" s="125">
        <v>6</v>
      </c>
      <c r="F176" s="126">
        <f>цена!D34</f>
        <v>0</v>
      </c>
      <c r="G176" s="24">
        <f t="shared" si="23"/>
        <v>0</v>
      </c>
      <c r="H176" s="6"/>
      <c r="I176" s="220"/>
      <c r="J176" s="6">
        <f>G176*10%</f>
        <v>0</v>
      </c>
      <c r="K176" s="6"/>
      <c r="L176" s="213"/>
      <c r="M176">
        <f t="shared" si="19"/>
        <v>0</v>
      </c>
    </row>
    <row r="177" spans="1:14" ht="13.5" thickBot="1">
      <c r="A177" s="456"/>
      <c r="B177" s="459"/>
      <c r="C177" s="378" t="s">
        <v>136</v>
      </c>
      <c r="D177" s="247" t="s">
        <v>12</v>
      </c>
      <c r="E177" s="247">
        <v>0.002</v>
      </c>
      <c r="F177" s="226">
        <f>цена!D53</f>
        <v>0</v>
      </c>
      <c r="G177" s="214">
        <f t="shared" si="23"/>
        <v>0</v>
      </c>
      <c r="H177" s="215">
        <f>G174+G175+G176+G177</f>
        <v>0.0916</v>
      </c>
      <c r="I177" s="227">
        <f>H177</f>
        <v>0.0916</v>
      </c>
      <c r="J177" s="215">
        <f>G177*10%</f>
        <v>0</v>
      </c>
      <c r="K177" s="215">
        <f>SUM(J174:J177)</f>
        <v>0.004900000000000001</v>
      </c>
      <c r="L177" s="228">
        <v>0</v>
      </c>
      <c r="M177">
        <f t="shared" si="19"/>
        <v>0</v>
      </c>
      <c r="N177" s="399">
        <f>I177+L177</f>
        <v>0.0916</v>
      </c>
    </row>
    <row r="178" spans="1:13" ht="12.75">
      <c r="A178" s="423" t="s">
        <v>137</v>
      </c>
      <c r="B178" s="428" t="s">
        <v>138</v>
      </c>
      <c r="C178" s="379" t="s">
        <v>29</v>
      </c>
      <c r="D178" s="380" t="s">
        <v>139</v>
      </c>
      <c r="E178" s="380">
        <v>2</v>
      </c>
      <c r="F178" s="381">
        <f>цена!D54</f>
        <v>0.221</v>
      </c>
      <c r="G178" s="308">
        <f t="shared" si="23"/>
        <v>0.442</v>
      </c>
      <c r="H178" s="209"/>
      <c r="I178" s="257"/>
      <c r="J178" s="209">
        <f>G178*10%</f>
        <v>0.0442</v>
      </c>
      <c r="K178" s="209"/>
      <c r="L178" s="211"/>
      <c r="M178">
        <f t="shared" si="19"/>
        <v>0.4862</v>
      </c>
    </row>
    <row r="179" spans="1:13" ht="12.75">
      <c r="A179" s="424"/>
      <c r="B179" s="429"/>
      <c r="C179" s="127" t="s">
        <v>70</v>
      </c>
      <c r="D179" s="128" t="s">
        <v>11</v>
      </c>
      <c r="E179" s="128">
        <v>5</v>
      </c>
      <c r="F179" s="129">
        <f>F174</f>
        <v>0.0098</v>
      </c>
      <c r="G179" s="41">
        <f t="shared" si="23"/>
        <v>0.049</v>
      </c>
      <c r="H179" s="6"/>
      <c r="I179" s="220"/>
      <c r="J179" s="6">
        <f>G179*10%</f>
        <v>0.004900000000000001</v>
      </c>
      <c r="K179" s="6"/>
      <c r="L179" s="213"/>
      <c r="M179">
        <f t="shared" si="19"/>
        <v>0.0539</v>
      </c>
    </row>
    <row r="180" spans="1:13" ht="12.75">
      <c r="A180" s="424"/>
      <c r="B180" s="429"/>
      <c r="C180" s="127" t="s">
        <v>71</v>
      </c>
      <c r="D180" s="128" t="s">
        <v>72</v>
      </c>
      <c r="E180" s="128">
        <v>2</v>
      </c>
      <c r="F180" s="129">
        <f>F175</f>
        <v>0.0213</v>
      </c>
      <c r="G180" s="41">
        <f t="shared" si="23"/>
        <v>0.0426</v>
      </c>
      <c r="H180" s="6"/>
      <c r="I180" s="220"/>
      <c r="J180" s="6">
        <v>0</v>
      </c>
      <c r="K180" s="6"/>
      <c r="L180" s="213"/>
      <c r="M180">
        <f t="shared" si="19"/>
        <v>0.0426</v>
      </c>
    </row>
    <row r="181" spans="1:13" ht="12.75">
      <c r="A181" s="424"/>
      <c r="B181" s="429"/>
      <c r="C181" s="127" t="s">
        <v>140</v>
      </c>
      <c r="D181" s="128" t="s">
        <v>11</v>
      </c>
      <c r="E181" s="128">
        <v>2</v>
      </c>
      <c r="F181" s="129">
        <f>цена!D55</f>
        <v>0</v>
      </c>
      <c r="G181" s="41">
        <f t="shared" si="23"/>
        <v>0</v>
      </c>
      <c r="H181" s="6"/>
      <c r="I181" s="220"/>
      <c r="J181" s="6">
        <f aca="true" t="shared" si="24" ref="J181:J187">G181*10%</f>
        <v>0</v>
      </c>
      <c r="K181" s="6"/>
      <c r="L181" s="213"/>
      <c r="M181">
        <f t="shared" si="19"/>
        <v>0</v>
      </c>
    </row>
    <row r="182" spans="1:13" ht="12.75">
      <c r="A182" s="424"/>
      <c r="B182" s="429"/>
      <c r="C182" s="127" t="s">
        <v>76</v>
      </c>
      <c r="D182" s="128" t="s">
        <v>77</v>
      </c>
      <c r="E182" s="128">
        <v>16</v>
      </c>
      <c r="F182" s="129">
        <f>цена!D5</f>
        <v>0.0030080000000000003</v>
      </c>
      <c r="G182" s="41">
        <f t="shared" si="23"/>
        <v>0.048128000000000004</v>
      </c>
      <c r="H182" s="6"/>
      <c r="I182" s="220"/>
      <c r="J182" s="6">
        <f t="shared" si="24"/>
        <v>0.004812800000000001</v>
      </c>
      <c r="K182" s="6"/>
      <c r="L182" s="213"/>
      <c r="M182">
        <f t="shared" si="19"/>
        <v>0.0529408</v>
      </c>
    </row>
    <row r="183" spans="1:13" ht="12.75">
      <c r="A183" s="424"/>
      <c r="B183" s="429"/>
      <c r="C183" s="127" t="s">
        <v>96</v>
      </c>
      <c r="D183" s="128" t="s">
        <v>11</v>
      </c>
      <c r="E183" s="128">
        <v>4</v>
      </c>
      <c r="F183" s="129">
        <f>F176</f>
        <v>0</v>
      </c>
      <c r="G183" s="41">
        <f t="shared" si="23"/>
        <v>0</v>
      </c>
      <c r="H183" s="6"/>
      <c r="I183" s="220"/>
      <c r="J183" s="120">
        <f t="shared" si="24"/>
        <v>0</v>
      </c>
      <c r="K183" s="6"/>
      <c r="L183" s="213"/>
      <c r="M183">
        <f t="shared" si="19"/>
        <v>0</v>
      </c>
    </row>
    <row r="184" spans="1:13" ht="12.75">
      <c r="A184" s="424"/>
      <c r="B184" s="429"/>
      <c r="C184" s="127" t="s">
        <v>103</v>
      </c>
      <c r="D184" s="128" t="s">
        <v>12</v>
      </c>
      <c r="E184" s="128">
        <v>1</v>
      </c>
      <c r="F184" s="129">
        <f>цена!D48</f>
        <v>0.234</v>
      </c>
      <c r="G184" s="41">
        <f t="shared" si="23"/>
        <v>0.234</v>
      </c>
      <c r="H184" s="6"/>
      <c r="I184" s="220"/>
      <c r="J184" s="120">
        <f t="shared" si="24"/>
        <v>0.023400000000000004</v>
      </c>
      <c r="K184" s="6"/>
      <c r="L184" s="213"/>
      <c r="M184">
        <f t="shared" si="19"/>
        <v>0.2574</v>
      </c>
    </row>
    <row r="185" spans="1:13" ht="12.75">
      <c r="A185" s="424"/>
      <c r="B185" s="429"/>
      <c r="C185" s="127" t="s">
        <v>24</v>
      </c>
      <c r="D185" s="128" t="s">
        <v>12</v>
      </c>
      <c r="E185" s="128">
        <v>0.001</v>
      </c>
      <c r="F185" s="129">
        <f>цена!D9</f>
        <v>3.051</v>
      </c>
      <c r="G185" s="41">
        <f t="shared" si="23"/>
        <v>0.0030510000000000003</v>
      </c>
      <c r="H185" s="6"/>
      <c r="I185" s="220"/>
      <c r="J185" s="120">
        <f t="shared" si="24"/>
        <v>0.00030510000000000004</v>
      </c>
      <c r="K185" s="6"/>
      <c r="L185" s="213"/>
      <c r="M185">
        <f t="shared" si="19"/>
        <v>0.0033561000000000003</v>
      </c>
    </row>
    <row r="186" spans="1:13" ht="13.5" thickBot="1">
      <c r="A186" s="424"/>
      <c r="B186" s="429"/>
      <c r="C186" s="127" t="s">
        <v>141</v>
      </c>
      <c r="D186" s="128" t="s">
        <v>12</v>
      </c>
      <c r="E186" s="128">
        <v>0.001</v>
      </c>
      <c r="F186" s="129">
        <f>цена!D56</f>
        <v>0</v>
      </c>
      <c r="G186" s="41">
        <f t="shared" si="23"/>
        <v>0</v>
      </c>
      <c r="H186" s="6"/>
      <c r="I186" s="220"/>
      <c r="J186" s="120">
        <f t="shared" si="24"/>
        <v>0</v>
      </c>
      <c r="K186" s="6"/>
      <c r="L186" s="213"/>
      <c r="M186">
        <f t="shared" si="19"/>
        <v>0</v>
      </c>
    </row>
    <row r="187" spans="1:14" ht="13.5" thickBot="1">
      <c r="A187" s="425"/>
      <c r="B187" s="430"/>
      <c r="C187" s="382" t="s">
        <v>30</v>
      </c>
      <c r="D187" s="383" t="s">
        <v>12</v>
      </c>
      <c r="E187" s="383">
        <v>1</v>
      </c>
      <c r="F187" s="384">
        <f>цена!D24</f>
        <v>0.4705</v>
      </c>
      <c r="G187" s="311">
        <f t="shared" si="23"/>
        <v>0.4705</v>
      </c>
      <c r="H187" s="215">
        <f>G178+G179+G180+G181+G182+G183+G184+G185+G186+G187</f>
        <v>1.289279</v>
      </c>
      <c r="I187" s="227">
        <f>H187</f>
        <v>1.289279</v>
      </c>
      <c r="J187" s="215">
        <f t="shared" si="24"/>
        <v>0.04705</v>
      </c>
      <c r="K187" s="215">
        <f>SUM(J178:J187)</f>
        <v>0.12466790000000003</v>
      </c>
      <c r="L187" s="228">
        <v>0.1</v>
      </c>
      <c r="M187">
        <f t="shared" si="19"/>
        <v>0.51755</v>
      </c>
      <c r="N187" s="399">
        <f>I187+L187</f>
        <v>1.3892790000000002</v>
      </c>
    </row>
    <row r="188" spans="1:13" ht="13.5" thickBot="1">
      <c r="A188" s="508" t="s">
        <v>142</v>
      </c>
      <c r="B188" s="431" t="s">
        <v>143</v>
      </c>
      <c r="C188" s="385" t="s">
        <v>71</v>
      </c>
      <c r="D188" s="386" t="s">
        <v>72</v>
      </c>
      <c r="E188" s="386">
        <v>1</v>
      </c>
      <c r="F188" s="387">
        <f>F180</f>
        <v>0.0213</v>
      </c>
      <c r="G188" s="332">
        <f t="shared" si="23"/>
        <v>0.0213</v>
      </c>
      <c r="H188" s="209"/>
      <c r="I188" s="257"/>
      <c r="J188" s="209">
        <f>G188*0%</f>
        <v>0</v>
      </c>
      <c r="K188" s="209"/>
      <c r="L188" s="211"/>
      <c r="M188">
        <f t="shared" si="19"/>
        <v>0.0213</v>
      </c>
    </row>
    <row r="189" spans="1:14" ht="13.5" thickBot="1">
      <c r="A189" s="509"/>
      <c r="B189" s="432"/>
      <c r="C189" s="388" t="s">
        <v>70</v>
      </c>
      <c r="D189" s="389" t="s">
        <v>11</v>
      </c>
      <c r="E189" s="389">
        <v>5</v>
      </c>
      <c r="F189" s="390">
        <f>F179</f>
        <v>0.0098</v>
      </c>
      <c r="G189" s="335">
        <f t="shared" si="23"/>
        <v>0.049</v>
      </c>
      <c r="H189" s="215">
        <f>G188+G189</f>
        <v>0.0703</v>
      </c>
      <c r="I189" s="227">
        <f>H189</f>
        <v>0.0703</v>
      </c>
      <c r="J189" s="215">
        <f>G189*10%</f>
        <v>0.004900000000000001</v>
      </c>
      <c r="K189" s="215">
        <f>SUM(J188:J189)</f>
        <v>0.004900000000000001</v>
      </c>
      <c r="L189" s="228">
        <v>0</v>
      </c>
      <c r="M189">
        <f t="shared" si="19"/>
        <v>0.0539</v>
      </c>
      <c r="N189" s="399">
        <f>I189+L189</f>
        <v>0.0703</v>
      </c>
    </row>
    <row r="190" spans="1:13" ht="12.75">
      <c r="A190" s="499" t="s">
        <v>150</v>
      </c>
      <c r="B190" s="502" t="s">
        <v>151</v>
      </c>
      <c r="C190" s="391" t="s">
        <v>29</v>
      </c>
      <c r="D190" s="392" t="s">
        <v>139</v>
      </c>
      <c r="E190" s="392">
        <v>1</v>
      </c>
      <c r="F190" s="393">
        <f>F178</f>
        <v>0.221</v>
      </c>
      <c r="G190" s="326">
        <f t="shared" si="23"/>
        <v>0.221</v>
      </c>
      <c r="H190" s="209"/>
      <c r="I190" s="257"/>
      <c r="J190" s="209">
        <f>G190*10%</f>
        <v>0.0221</v>
      </c>
      <c r="K190" s="209"/>
      <c r="L190" s="211"/>
      <c r="M190">
        <f t="shared" si="19"/>
        <v>0.2431</v>
      </c>
    </row>
    <row r="191" spans="1:13" ht="12.75">
      <c r="A191" s="500"/>
      <c r="B191" s="503"/>
      <c r="C191" s="130" t="s">
        <v>70</v>
      </c>
      <c r="D191" s="131" t="s">
        <v>11</v>
      </c>
      <c r="E191" s="131">
        <v>5</v>
      </c>
      <c r="F191" s="132">
        <f>F179</f>
        <v>0.0098</v>
      </c>
      <c r="G191" s="50">
        <f t="shared" si="23"/>
        <v>0.049</v>
      </c>
      <c r="H191" s="6"/>
      <c r="I191" s="220"/>
      <c r="J191" s="6">
        <f>G191*10%</f>
        <v>0.004900000000000001</v>
      </c>
      <c r="K191" s="6"/>
      <c r="L191" s="213"/>
      <c r="M191">
        <f t="shared" si="19"/>
        <v>0.0539</v>
      </c>
    </row>
    <row r="192" spans="1:13" ht="12.75">
      <c r="A192" s="500"/>
      <c r="B192" s="503"/>
      <c r="C192" s="130" t="s">
        <v>71</v>
      </c>
      <c r="D192" s="131" t="s">
        <v>72</v>
      </c>
      <c r="E192" s="131">
        <v>8</v>
      </c>
      <c r="F192" s="132">
        <f>F180</f>
        <v>0.0213</v>
      </c>
      <c r="G192" s="50">
        <f t="shared" si="23"/>
        <v>0.1704</v>
      </c>
      <c r="H192" s="6"/>
      <c r="I192" s="220"/>
      <c r="J192" s="6">
        <v>0</v>
      </c>
      <c r="K192" s="6"/>
      <c r="L192" s="213"/>
      <c r="M192">
        <f t="shared" si="19"/>
        <v>0.1704</v>
      </c>
    </row>
    <row r="193" spans="1:13" ht="12.75">
      <c r="A193" s="500"/>
      <c r="B193" s="503"/>
      <c r="C193" s="130" t="s">
        <v>82</v>
      </c>
      <c r="D193" s="131" t="s">
        <v>11</v>
      </c>
      <c r="E193" s="131">
        <v>0</v>
      </c>
      <c r="F193" s="132">
        <f>цена!D37</f>
        <v>0</v>
      </c>
      <c r="G193" s="50">
        <f t="shared" si="23"/>
        <v>0</v>
      </c>
      <c r="H193" s="6"/>
      <c r="I193" s="220"/>
      <c r="J193" s="6">
        <f>G192*10%</f>
        <v>0.01704</v>
      </c>
      <c r="K193" s="6"/>
      <c r="L193" s="213"/>
      <c r="M193">
        <f t="shared" si="19"/>
        <v>0.01704</v>
      </c>
    </row>
    <row r="194" spans="1:13" ht="12.75">
      <c r="A194" s="500"/>
      <c r="B194" s="503"/>
      <c r="C194" s="130" t="s">
        <v>78</v>
      </c>
      <c r="D194" s="131" t="s">
        <v>11</v>
      </c>
      <c r="E194" s="131">
        <v>1.5</v>
      </c>
      <c r="F194" s="132">
        <f>цена!D35</f>
        <v>0.0125</v>
      </c>
      <c r="G194" s="50">
        <f t="shared" si="23"/>
        <v>0.018750000000000003</v>
      </c>
      <c r="H194" s="6"/>
      <c r="I194" s="220"/>
      <c r="J194" s="6">
        <f>G194*10%</f>
        <v>0.0018750000000000004</v>
      </c>
      <c r="K194" s="6"/>
      <c r="L194" s="213"/>
      <c r="M194">
        <f t="shared" si="19"/>
        <v>0.020625000000000004</v>
      </c>
    </row>
    <row r="195" spans="1:13" ht="12.75">
      <c r="A195" s="500"/>
      <c r="B195" s="503"/>
      <c r="C195" s="130" t="s">
        <v>95</v>
      </c>
      <c r="D195" s="131" t="s">
        <v>12</v>
      </c>
      <c r="E195" s="131">
        <v>1</v>
      </c>
      <c r="F195" s="132">
        <f>цена!D50</f>
        <v>0.182</v>
      </c>
      <c r="G195" s="50">
        <f t="shared" si="23"/>
        <v>0.182</v>
      </c>
      <c r="H195" s="6"/>
      <c r="I195" s="220"/>
      <c r="J195" s="6">
        <f>G195*10%</f>
        <v>0.0182</v>
      </c>
      <c r="K195" s="6"/>
      <c r="L195" s="213"/>
      <c r="M195">
        <f t="shared" si="19"/>
        <v>0.2002</v>
      </c>
    </row>
    <row r="196" spans="1:13" ht="13.5" thickBot="1">
      <c r="A196" s="500"/>
      <c r="B196" s="503"/>
      <c r="C196" s="130" t="s">
        <v>152</v>
      </c>
      <c r="D196" s="131" t="s">
        <v>12</v>
      </c>
      <c r="E196" s="131">
        <v>0.001</v>
      </c>
      <c r="F196" s="132">
        <f>цена!D57</f>
        <v>2.0234</v>
      </c>
      <c r="G196" s="50">
        <f t="shared" si="23"/>
        <v>0.0020234000000000003</v>
      </c>
      <c r="H196" s="6"/>
      <c r="I196" s="220"/>
      <c r="J196" s="6">
        <f>G196*10%</f>
        <v>0.00020234000000000004</v>
      </c>
      <c r="K196" s="6"/>
      <c r="L196" s="213"/>
      <c r="M196">
        <f t="shared" si="19"/>
        <v>0.0022257400000000004</v>
      </c>
    </row>
    <row r="197" spans="1:14" ht="13.5" thickBot="1">
      <c r="A197" s="501"/>
      <c r="B197" s="504"/>
      <c r="C197" s="394" t="s">
        <v>24</v>
      </c>
      <c r="D197" s="395" t="s">
        <v>12</v>
      </c>
      <c r="E197" s="395">
        <v>0.001</v>
      </c>
      <c r="F197" s="396">
        <f>F185</f>
        <v>3.051</v>
      </c>
      <c r="G197" s="329">
        <f t="shared" si="23"/>
        <v>0.0030510000000000003</v>
      </c>
      <c r="H197" s="215">
        <f>G190+G191+G192+G193+G194+G195+G196+G197</f>
        <v>0.6462244</v>
      </c>
      <c r="I197" s="227">
        <f>H197</f>
        <v>0.6462244</v>
      </c>
      <c r="J197" s="215">
        <f>G197*10%</f>
        <v>0.00030510000000000004</v>
      </c>
      <c r="K197" s="215">
        <f>SUM(J190:J197)</f>
        <v>0.06462244</v>
      </c>
      <c r="L197" s="228">
        <v>0.06</v>
      </c>
      <c r="M197">
        <f t="shared" si="19"/>
        <v>0.0033561000000000003</v>
      </c>
      <c r="N197" s="399">
        <f>I197+L197</f>
        <v>0.7062244</v>
      </c>
    </row>
    <row r="198" spans="1:13" ht="12.75">
      <c r="A198" s="433" t="s">
        <v>144</v>
      </c>
      <c r="B198" s="436" t="s">
        <v>145</v>
      </c>
      <c r="C198" s="275" t="s">
        <v>32</v>
      </c>
      <c r="D198" s="276" t="s">
        <v>33</v>
      </c>
      <c r="E198" s="276">
        <v>1</v>
      </c>
      <c r="F198" s="277">
        <f>цена!D18</f>
        <v>24.875</v>
      </c>
      <c r="G198" s="278">
        <f t="shared" si="23"/>
        <v>24.875</v>
      </c>
      <c r="H198" s="209"/>
      <c r="I198" s="257"/>
      <c r="J198" s="209">
        <f>G198*10%</f>
        <v>2.4875000000000003</v>
      </c>
      <c r="K198" s="209"/>
      <c r="L198" s="211"/>
      <c r="M198">
        <f t="shared" si="19"/>
        <v>27.3625</v>
      </c>
    </row>
    <row r="199" spans="1:13" ht="12.75" hidden="1">
      <c r="A199" s="434"/>
      <c r="B199" s="437"/>
      <c r="C199" s="133" t="s">
        <v>146</v>
      </c>
      <c r="D199" s="134" t="s">
        <v>33</v>
      </c>
      <c r="E199" s="134">
        <v>1</v>
      </c>
      <c r="F199" s="135"/>
      <c r="G199" s="136">
        <f t="shared" si="23"/>
        <v>0</v>
      </c>
      <c r="H199" s="6"/>
      <c r="I199" s="220"/>
      <c r="J199" s="6"/>
      <c r="K199" s="6"/>
      <c r="L199" s="213"/>
      <c r="M199">
        <f t="shared" si="19"/>
        <v>0</v>
      </c>
    </row>
    <row r="200" spans="1:13" ht="12.75">
      <c r="A200" s="434"/>
      <c r="B200" s="437"/>
      <c r="C200" s="133" t="s">
        <v>70</v>
      </c>
      <c r="D200" s="134" t="s">
        <v>11</v>
      </c>
      <c r="E200" s="134">
        <v>5</v>
      </c>
      <c r="F200" s="135">
        <f>F191</f>
        <v>0.0098</v>
      </c>
      <c r="G200" s="136">
        <f t="shared" si="23"/>
        <v>0.049</v>
      </c>
      <c r="H200" s="6"/>
      <c r="I200" s="220"/>
      <c r="J200" s="6">
        <f>G200*10%</f>
        <v>0.004900000000000001</v>
      </c>
      <c r="K200" s="6"/>
      <c r="L200" s="213"/>
      <c r="M200">
        <f t="shared" si="19"/>
        <v>0.0539</v>
      </c>
    </row>
    <row r="201" spans="1:13" ht="12.75">
      <c r="A201" s="434"/>
      <c r="B201" s="437"/>
      <c r="C201" s="133" t="s">
        <v>71</v>
      </c>
      <c r="D201" s="134" t="s">
        <v>72</v>
      </c>
      <c r="E201" s="134">
        <v>0.5</v>
      </c>
      <c r="F201" s="135">
        <f>F192</f>
        <v>0.0213</v>
      </c>
      <c r="G201" s="136">
        <f t="shared" si="23"/>
        <v>0.01065</v>
      </c>
      <c r="H201" s="6"/>
      <c r="I201" s="220"/>
      <c r="J201" s="6">
        <v>0</v>
      </c>
      <c r="K201" s="6"/>
      <c r="L201" s="213"/>
      <c r="M201">
        <f t="shared" si="19"/>
        <v>0.01065</v>
      </c>
    </row>
    <row r="202" spans="1:13" ht="12.75">
      <c r="A202" s="434"/>
      <c r="B202" s="437"/>
      <c r="C202" s="133" t="s">
        <v>76</v>
      </c>
      <c r="D202" s="134" t="s">
        <v>77</v>
      </c>
      <c r="E202" s="134">
        <v>16</v>
      </c>
      <c r="F202" s="135">
        <f>F182</f>
        <v>0.0030080000000000003</v>
      </c>
      <c r="G202" s="136">
        <f t="shared" si="23"/>
        <v>0.048128000000000004</v>
      </c>
      <c r="H202" s="6"/>
      <c r="I202" s="220"/>
      <c r="J202" s="6">
        <f aca="true" t="shared" si="25" ref="J202:J209">G202*10%</f>
        <v>0.004812800000000001</v>
      </c>
      <c r="K202" s="6"/>
      <c r="L202" s="213"/>
      <c r="M202">
        <f t="shared" si="19"/>
        <v>0.0529408</v>
      </c>
    </row>
    <row r="203" spans="1:13" ht="12.75">
      <c r="A203" s="434"/>
      <c r="B203" s="437"/>
      <c r="C203" s="133" t="s">
        <v>147</v>
      </c>
      <c r="D203" s="134" t="s">
        <v>12</v>
      </c>
      <c r="E203" s="134">
        <v>0.001</v>
      </c>
      <c r="F203" s="135">
        <f>цена!D11</f>
        <v>4.368</v>
      </c>
      <c r="G203" s="136">
        <f t="shared" si="23"/>
        <v>0.004368</v>
      </c>
      <c r="H203" s="6"/>
      <c r="I203" s="220"/>
      <c r="J203" s="6">
        <f t="shared" si="25"/>
        <v>0.00043680000000000005</v>
      </c>
      <c r="K203" s="6"/>
      <c r="L203" s="213"/>
      <c r="M203">
        <f t="shared" si="19"/>
        <v>0.0048048000000000006</v>
      </c>
    </row>
    <row r="204" spans="1:13" ht="12.75">
      <c r="A204" s="434"/>
      <c r="B204" s="437"/>
      <c r="C204" s="133" t="s">
        <v>148</v>
      </c>
      <c r="D204" s="134" t="s">
        <v>12</v>
      </c>
      <c r="E204" s="134">
        <v>0.001</v>
      </c>
      <c r="F204" s="135">
        <f>цена!D58</f>
        <v>0</v>
      </c>
      <c r="G204" s="136">
        <f t="shared" si="23"/>
        <v>0</v>
      </c>
      <c r="H204" s="6"/>
      <c r="I204" s="220"/>
      <c r="J204" s="6">
        <f t="shared" si="25"/>
        <v>0</v>
      </c>
      <c r="K204" s="6"/>
      <c r="L204" s="213"/>
      <c r="M204">
        <f t="shared" si="19"/>
        <v>0</v>
      </c>
    </row>
    <row r="205" spans="1:13" ht="26.25" thickBot="1">
      <c r="A205" s="434"/>
      <c r="B205" s="437"/>
      <c r="C205" s="133" t="s">
        <v>149</v>
      </c>
      <c r="D205" s="134" t="s">
        <v>12</v>
      </c>
      <c r="E205" s="134">
        <v>0.001</v>
      </c>
      <c r="F205" s="135">
        <f>цена!D27</f>
        <v>1.0367</v>
      </c>
      <c r="G205" s="136">
        <f t="shared" si="23"/>
        <v>0.0010367</v>
      </c>
      <c r="H205" s="6"/>
      <c r="I205" s="220"/>
      <c r="J205" s="6">
        <f t="shared" si="25"/>
        <v>0.00010367</v>
      </c>
      <c r="K205" s="6"/>
      <c r="L205" s="213"/>
      <c r="M205">
        <f t="shared" si="19"/>
        <v>0.00114037</v>
      </c>
    </row>
    <row r="206" spans="1:14" ht="13.5" thickBot="1">
      <c r="A206" s="435"/>
      <c r="B206" s="438"/>
      <c r="C206" s="279" t="s">
        <v>30</v>
      </c>
      <c r="D206" s="280" t="s">
        <v>12</v>
      </c>
      <c r="E206" s="280">
        <v>1</v>
      </c>
      <c r="F206" s="281">
        <f>F187</f>
        <v>0.4705</v>
      </c>
      <c r="G206" s="282">
        <f t="shared" si="23"/>
        <v>0.4705</v>
      </c>
      <c r="H206" s="215">
        <f>G198+G200+G201+G202+G203+G204+G205+G206</f>
        <v>25.458682699999997</v>
      </c>
      <c r="I206" s="227">
        <f>H206</f>
        <v>25.458682699999997</v>
      </c>
      <c r="J206" s="215">
        <f t="shared" si="25"/>
        <v>0.04705</v>
      </c>
      <c r="K206" s="215">
        <f>SUM(J198:J206)</f>
        <v>2.5448032700000005</v>
      </c>
      <c r="L206" s="228">
        <v>2.54</v>
      </c>
      <c r="M206">
        <f aca="true" t="shared" si="26" ref="M206:M239">J206+G206</f>
        <v>0.51755</v>
      </c>
      <c r="N206" s="399">
        <f>I206+L206</f>
        <v>27.998682699999996</v>
      </c>
    </row>
    <row r="207" spans="1:13" ht="12.75">
      <c r="A207" s="525" t="s">
        <v>153</v>
      </c>
      <c r="B207" s="528" t="s">
        <v>154</v>
      </c>
      <c r="C207" s="267" t="s">
        <v>155</v>
      </c>
      <c r="D207" s="268" t="s">
        <v>11</v>
      </c>
      <c r="E207" s="268">
        <v>5</v>
      </c>
      <c r="F207" s="269">
        <f>цена!D59</f>
        <v>0</v>
      </c>
      <c r="G207" s="270">
        <f t="shared" si="23"/>
        <v>0</v>
      </c>
      <c r="H207" s="209"/>
      <c r="I207" s="210"/>
      <c r="J207" s="209">
        <f t="shared" si="25"/>
        <v>0</v>
      </c>
      <c r="K207" s="209"/>
      <c r="L207" s="211"/>
      <c r="M207">
        <f t="shared" si="26"/>
        <v>0</v>
      </c>
    </row>
    <row r="208" spans="1:13" ht="12.75">
      <c r="A208" s="526"/>
      <c r="B208" s="529"/>
      <c r="C208" s="137" t="s">
        <v>29</v>
      </c>
      <c r="D208" s="138" t="s">
        <v>11</v>
      </c>
      <c r="E208" s="138">
        <v>2</v>
      </c>
      <c r="F208" s="139">
        <f>цена!D19</f>
        <v>0.1105</v>
      </c>
      <c r="G208" s="35">
        <f t="shared" si="23"/>
        <v>0.221</v>
      </c>
      <c r="H208" s="6"/>
      <c r="I208" s="212"/>
      <c r="J208" s="6">
        <f t="shared" si="25"/>
        <v>0.0221</v>
      </c>
      <c r="K208" s="6"/>
      <c r="L208" s="213"/>
      <c r="M208">
        <f t="shared" si="26"/>
        <v>0.2431</v>
      </c>
    </row>
    <row r="209" spans="1:13" ht="12.75">
      <c r="A209" s="526"/>
      <c r="B209" s="529"/>
      <c r="C209" s="137" t="s">
        <v>70</v>
      </c>
      <c r="D209" s="138" t="s">
        <v>11</v>
      </c>
      <c r="E209" s="138">
        <v>5</v>
      </c>
      <c r="F209" s="139">
        <f>F200</f>
        <v>0.0098</v>
      </c>
      <c r="G209" s="35">
        <f t="shared" si="23"/>
        <v>0.049</v>
      </c>
      <c r="H209" s="6"/>
      <c r="I209" s="212"/>
      <c r="J209" s="6">
        <f t="shared" si="25"/>
        <v>0.004900000000000001</v>
      </c>
      <c r="K209" s="6"/>
      <c r="L209" s="213"/>
      <c r="M209">
        <f t="shared" si="26"/>
        <v>0.0539</v>
      </c>
    </row>
    <row r="210" spans="1:13" ht="12.75">
      <c r="A210" s="526"/>
      <c r="B210" s="529"/>
      <c r="C210" s="137" t="s">
        <v>71</v>
      </c>
      <c r="D210" s="138" t="s">
        <v>72</v>
      </c>
      <c r="E210" s="138">
        <v>0.5</v>
      </c>
      <c r="F210" s="139">
        <f>F201</f>
        <v>0.0213</v>
      </c>
      <c r="G210" s="35">
        <f t="shared" si="23"/>
        <v>0.01065</v>
      </c>
      <c r="H210" s="6"/>
      <c r="I210" s="212"/>
      <c r="J210" s="6">
        <v>0</v>
      </c>
      <c r="K210" s="6"/>
      <c r="L210" s="213"/>
      <c r="M210">
        <f t="shared" si="26"/>
        <v>0.01065</v>
      </c>
    </row>
    <row r="211" spans="1:13" ht="13.5" thickBot="1">
      <c r="A211" s="526"/>
      <c r="B211" s="529"/>
      <c r="C211" s="137" t="s">
        <v>129</v>
      </c>
      <c r="D211" s="138" t="s">
        <v>12</v>
      </c>
      <c r="E211" s="138">
        <v>0.001</v>
      </c>
      <c r="F211" s="139">
        <f>цена!D51</f>
        <v>0</v>
      </c>
      <c r="G211" s="35">
        <f t="shared" si="23"/>
        <v>0</v>
      </c>
      <c r="H211" s="6"/>
      <c r="I211" s="212"/>
      <c r="J211" s="120">
        <f>G211*10%</f>
        <v>0</v>
      </c>
      <c r="K211" s="6"/>
      <c r="L211" s="213"/>
      <c r="M211">
        <f t="shared" si="26"/>
        <v>0</v>
      </c>
    </row>
    <row r="212" spans="1:14" ht="26.25" thickBot="1">
      <c r="A212" s="527"/>
      <c r="B212" s="530"/>
      <c r="C212" s="271" t="s">
        <v>156</v>
      </c>
      <c r="D212" s="272" t="s">
        <v>11</v>
      </c>
      <c r="E212" s="272">
        <v>1</v>
      </c>
      <c r="F212" s="273">
        <f>цена!D60</f>
        <v>0</v>
      </c>
      <c r="G212" s="274">
        <f t="shared" si="23"/>
        <v>0</v>
      </c>
      <c r="H212" s="215">
        <f>G207+G208+G209+G210+G211+G212</f>
        <v>0.28065</v>
      </c>
      <c r="I212" s="227">
        <f>H212</f>
        <v>0.28065</v>
      </c>
      <c r="J212" s="215">
        <f>G212*10%</f>
        <v>0</v>
      </c>
      <c r="K212" s="215">
        <f>SUM(J207:J212)</f>
        <v>0.027000000000000003</v>
      </c>
      <c r="L212" s="228">
        <v>0.03</v>
      </c>
      <c r="M212">
        <f t="shared" si="26"/>
        <v>0</v>
      </c>
      <c r="N212" s="399">
        <f>I212+L212</f>
        <v>0.31065</v>
      </c>
    </row>
    <row r="213" spans="1:13" ht="12.75" hidden="1">
      <c r="A213" s="531" t="s">
        <v>157</v>
      </c>
      <c r="B213" s="481" t="s">
        <v>158</v>
      </c>
      <c r="C213" s="262" t="s">
        <v>76</v>
      </c>
      <c r="D213" s="263" t="s">
        <v>77</v>
      </c>
      <c r="E213" s="263">
        <v>16</v>
      </c>
      <c r="F213" s="210"/>
      <c r="G213" s="239">
        <f t="shared" si="23"/>
        <v>0</v>
      </c>
      <c r="H213" s="209"/>
      <c r="I213" s="257"/>
      <c r="J213" s="209"/>
      <c r="K213" s="209"/>
      <c r="L213" s="211"/>
      <c r="M213">
        <f t="shared" si="26"/>
        <v>0</v>
      </c>
    </row>
    <row r="214" spans="1:13" ht="12.75">
      <c r="A214" s="532"/>
      <c r="B214" s="482"/>
      <c r="C214" s="140" t="s">
        <v>159</v>
      </c>
      <c r="D214" s="141" t="s">
        <v>12</v>
      </c>
      <c r="E214" s="141">
        <v>1</v>
      </c>
      <c r="F214" s="142">
        <f>цена!D61</f>
        <v>0.26</v>
      </c>
      <c r="G214" s="29">
        <f t="shared" si="23"/>
        <v>0.26</v>
      </c>
      <c r="H214" s="6"/>
      <c r="I214" s="220"/>
      <c r="J214" s="6">
        <f>G214*10%</f>
        <v>0.026000000000000002</v>
      </c>
      <c r="K214" s="6"/>
      <c r="L214" s="213"/>
      <c r="M214">
        <f t="shared" si="26"/>
        <v>0.28600000000000003</v>
      </c>
    </row>
    <row r="215" spans="1:13" ht="12.75" hidden="1">
      <c r="A215" s="532"/>
      <c r="B215" s="482"/>
      <c r="C215" s="140" t="s">
        <v>95</v>
      </c>
      <c r="D215" s="141" t="s">
        <v>12</v>
      </c>
      <c r="E215" s="141">
        <v>1</v>
      </c>
      <c r="F215" s="142"/>
      <c r="G215" s="29">
        <f t="shared" si="23"/>
        <v>0</v>
      </c>
      <c r="H215" s="6"/>
      <c r="I215" s="220"/>
      <c r="J215" s="6"/>
      <c r="K215" s="6"/>
      <c r="L215" s="213"/>
      <c r="M215">
        <f t="shared" si="26"/>
        <v>0</v>
      </c>
    </row>
    <row r="216" spans="1:13" ht="12.75">
      <c r="A216" s="532"/>
      <c r="B216" s="482"/>
      <c r="C216" s="140" t="s">
        <v>160</v>
      </c>
      <c r="D216" s="141" t="s">
        <v>12</v>
      </c>
      <c r="E216" s="141">
        <v>0.001</v>
      </c>
      <c r="F216" s="142">
        <f>цена!D62</f>
        <v>9.8131</v>
      </c>
      <c r="G216" s="29">
        <f t="shared" si="23"/>
        <v>0.0098131</v>
      </c>
      <c r="H216" s="6"/>
      <c r="I216" s="220"/>
      <c r="J216" s="6">
        <f>G216*10%</f>
        <v>0.00098131</v>
      </c>
      <c r="K216" s="6"/>
      <c r="L216" s="213"/>
      <c r="M216">
        <f t="shared" si="26"/>
        <v>0.01079441</v>
      </c>
    </row>
    <row r="217" spans="1:13" ht="12.75">
      <c r="A217" s="532"/>
      <c r="B217" s="482"/>
      <c r="C217" s="140" t="s">
        <v>161</v>
      </c>
      <c r="D217" s="141" t="s">
        <v>139</v>
      </c>
      <c r="E217" s="141">
        <v>5</v>
      </c>
      <c r="F217" s="142">
        <f>цена!D63</f>
        <v>0.182</v>
      </c>
      <c r="G217" s="29">
        <f t="shared" si="23"/>
        <v>0.9099999999999999</v>
      </c>
      <c r="H217" s="6"/>
      <c r="I217" s="220"/>
      <c r="J217" s="6">
        <f aca="true" t="shared" si="27" ref="J217:J223">G217*10%</f>
        <v>0.091</v>
      </c>
      <c r="K217" s="6"/>
      <c r="L217" s="213"/>
      <c r="M217">
        <f t="shared" si="26"/>
        <v>1.001</v>
      </c>
    </row>
    <row r="218" spans="1:13" ht="12.75">
      <c r="A218" s="532"/>
      <c r="B218" s="482"/>
      <c r="C218" s="140" t="s">
        <v>70</v>
      </c>
      <c r="D218" s="141" t="s">
        <v>11</v>
      </c>
      <c r="E218" s="141">
        <v>5</v>
      </c>
      <c r="F218" s="142">
        <f>F209</f>
        <v>0.0098</v>
      </c>
      <c r="G218" s="29">
        <f t="shared" si="23"/>
        <v>0.049</v>
      </c>
      <c r="H218" s="6"/>
      <c r="I218" s="220"/>
      <c r="J218" s="6">
        <f t="shared" si="27"/>
        <v>0.004900000000000001</v>
      </c>
      <c r="K218" s="6"/>
      <c r="L218" s="213"/>
      <c r="M218">
        <f t="shared" si="26"/>
        <v>0.0539</v>
      </c>
    </row>
    <row r="219" spans="1:13" ht="12.75">
      <c r="A219" s="532"/>
      <c r="B219" s="482"/>
      <c r="C219" s="140" t="s">
        <v>71</v>
      </c>
      <c r="D219" s="141" t="s">
        <v>72</v>
      </c>
      <c r="E219" s="141">
        <v>1.5</v>
      </c>
      <c r="F219" s="142">
        <f>F210</f>
        <v>0.0213</v>
      </c>
      <c r="G219" s="29">
        <f t="shared" si="23"/>
        <v>0.03195</v>
      </c>
      <c r="H219" s="6"/>
      <c r="I219" s="220"/>
      <c r="J219" s="6">
        <v>0</v>
      </c>
      <c r="K219" s="6"/>
      <c r="L219" s="213"/>
      <c r="M219">
        <f t="shared" si="26"/>
        <v>0.03195</v>
      </c>
    </row>
    <row r="220" spans="1:13" ht="12.75">
      <c r="A220" s="532"/>
      <c r="B220" s="482"/>
      <c r="C220" s="140" t="s">
        <v>96</v>
      </c>
      <c r="D220" s="141" t="s">
        <v>11</v>
      </c>
      <c r="E220" s="141">
        <v>4</v>
      </c>
      <c r="F220" s="142">
        <f>цена!D34</f>
        <v>0</v>
      </c>
      <c r="G220" s="29">
        <f t="shared" si="23"/>
        <v>0</v>
      </c>
      <c r="H220" s="6"/>
      <c r="I220" s="220"/>
      <c r="J220" s="6">
        <f t="shared" si="27"/>
        <v>0</v>
      </c>
      <c r="K220" s="6"/>
      <c r="L220" s="213"/>
      <c r="M220">
        <f t="shared" si="26"/>
        <v>0</v>
      </c>
    </row>
    <row r="221" spans="1:13" ht="12.75">
      <c r="A221" s="532"/>
      <c r="B221" s="482"/>
      <c r="C221" s="140" t="s">
        <v>25</v>
      </c>
      <c r="D221" s="141" t="s">
        <v>12</v>
      </c>
      <c r="E221" s="141">
        <v>0.001</v>
      </c>
      <c r="F221" s="142">
        <f>цена!D12</f>
        <v>11.6427</v>
      </c>
      <c r="G221" s="29">
        <f t="shared" si="23"/>
        <v>0.0116427</v>
      </c>
      <c r="H221" s="6"/>
      <c r="I221" s="220"/>
      <c r="J221" s="6">
        <f t="shared" si="27"/>
        <v>0.00116427</v>
      </c>
      <c r="K221" s="6"/>
      <c r="L221" s="213"/>
      <c r="M221">
        <f t="shared" si="26"/>
        <v>0.01280697</v>
      </c>
    </row>
    <row r="222" spans="1:13" ht="12.75">
      <c r="A222" s="532"/>
      <c r="B222" s="482"/>
      <c r="C222" s="140" t="s">
        <v>28</v>
      </c>
      <c r="D222" s="141" t="s">
        <v>11</v>
      </c>
      <c r="E222" s="141">
        <v>100</v>
      </c>
      <c r="F222" s="142">
        <f>цена!D38</f>
        <v>0.01742</v>
      </c>
      <c r="G222" s="29">
        <f t="shared" si="23"/>
        <v>1.7420000000000002</v>
      </c>
      <c r="H222" s="6"/>
      <c r="I222" s="220"/>
      <c r="J222" s="6">
        <f t="shared" si="27"/>
        <v>0.17420000000000002</v>
      </c>
      <c r="K222" s="6"/>
      <c r="L222" s="213"/>
      <c r="M222">
        <f t="shared" si="26"/>
        <v>1.9162000000000003</v>
      </c>
    </row>
    <row r="223" spans="1:13" ht="12.75">
      <c r="A223" s="532"/>
      <c r="B223" s="482"/>
      <c r="C223" s="140" t="s">
        <v>162</v>
      </c>
      <c r="D223" s="141" t="s">
        <v>11</v>
      </c>
      <c r="E223" s="141">
        <v>0</v>
      </c>
      <c r="F223" s="142">
        <f>цена!D36</f>
        <v>0</v>
      </c>
      <c r="G223" s="29">
        <f t="shared" si="23"/>
        <v>0</v>
      </c>
      <c r="H223" s="6"/>
      <c r="I223" s="220"/>
      <c r="J223" s="6">
        <f t="shared" si="27"/>
        <v>0</v>
      </c>
      <c r="K223" s="6"/>
      <c r="L223" s="213"/>
      <c r="M223">
        <f t="shared" si="26"/>
        <v>0</v>
      </c>
    </row>
    <row r="224" spans="1:13" ht="13.5" thickBot="1">
      <c r="A224" s="532"/>
      <c r="B224" s="482"/>
      <c r="C224" s="140" t="s">
        <v>163</v>
      </c>
      <c r="D224" s="141" t="s">
        <v>33</v>
      </c>
      <c r="E224" s="141">
        <v>0.5</v>
      </c>
      <c r="F224" s="142">
        <f>цена!D64</f>
        <v>0</v>
      </c>
      <c r="G224" s="29">
        <f t="shared" si="23"/>
        <v>0</v>
      </c>
      <c r="H224" s="6"/>
      <c r="I224" s="220"/>
      <c r="J224" s="6">
        <f>G224*10%</f>
        <v>0</v>
      </c>
      <c r="K224" s="6"/>
      <c r="L224" s="213"/>
      <c r="M224">
        <f t="shared" si="26"/>
        <v>0</v>
      </c>
    </row>
    <row r="225" spans="1:14" ht="13.5" thickBot="1">
      <c r="A225" s="533"/>
      <c r="B225" s="483"/>
      <c r="C225" s="264" t="s">
        <v>30</v>
      </c>
      <c r="D225" s="265" t="s">
        <v>12</v>
      </c>
      <c r="E225" s="265">
        <v>1</v>
      </c>
      <c r="F225" s="266">
        <f>F206</f>
        <v>0.4705</v>
      </c>
      <c r="G225" s="242">
        <f t="shared" si="23"/>
        <v>0.4705</v>
      </c>
      <c r="H225" s="215">
        <f>G214+G216+G217+G218+G219+G220+G221+G222+G223+G224+G225</f>
        <v>3.4849058</v>
      </c>
      <c r="I225" s="227">
        <f>H225</f>
        <v>3.4849058</v>
      </c>
      <c r="J225" s="215">
        <f>G225*10%</f>
        <v>0.04705</v>
      </c>
      <c r="K225" s="215">
        <f>SUM(J214:J225)</f>
        <v>0.34529558</v>
      </c>
      <c r="L225" s="228">
        <v>0.35</v>
      </c>
      <c r="M225">
        <f t="shared" si="26"/>
        <v>0.51755</v>
      </c>
      <c r="N225" s="399">
        <f>I225+L225</f>
        <v>3.8349058</v>
      </c>
    </row>
    <row r="226" spans="1:13" ht="12.75">
      <c r="A226" s="484" t="s">
        <v>164</v>
      </c>
      <c r="B226" s="487" t="s">
        <v>165</v>
      </c>
      <c r="C226" s="253" t="s">
        <v>76</v>
      </c>
      <c r="D226" s="254" t="s">
        <v>77</v>
      </c>
      <c r="E226" s="254">
        <v>16</v>
      </c>
      <c r="F226" s="255">
        <f>F202</f>
        <v>0.0030080000000000003</v>
      </c>
      <c r="G226" s="256">
        <f aca="true" t="shared" si="28" ref="G226:G239">E226*F226</f>
        <v>0.048128000000000004</v>
      </c>
      <c r="H226" s="209"/>
      <c r="I226" s="257"/>
      <c r="J226" s="209">
        <f>G226*10%</f>
        <v>0.004812800000000001</v>
      </c>
      <c r="K226" s="209"/>
      <c r="L226" s="211"/>
      <c r="M226">
        <f t="shared" si="26"/>
        <v>0.0529408</v>
      </c>
    </row>
    <row r="227" spans="1:13" ht="12.75">
      <c r="A227" s="485"/>
      <c r="B227" s="488"/>
      <c r="C227" s="143" t="s">
        <v>89</v>
      </c>
      <c r="D227" s="144" t="s">
        <v>11</v>
      </c>
      <c r="E227" s="144">
        <v>5</v>
      </c>
      <c r="F227" s="145">
        <f>цена!D40</f>
        <v>0.0098</v>
      </c>
      <c r="G227" s="146">
        <f t="shared" si="28"/>
        <v>0.049</v>
      </c>
      <c r="H227" s="6"/>
      <c r="I227" s="220"/>
      <c r="J227" s="6">
        <f>G227*10%</f>
        <v>0.004900000000000001</v>
      </c>
      <c r="K227" s="6"/>
      <c r="L227" s="213"/>
      <c r="M227">
        <f t="shared" si="26"/>
        <v>0.0539</v>
      </c>
    </row>
    <row r="228" spans="1:13" ht="12.75">
      <c r="A228" s="485"/>
      <c r="B228" s="488"/>
      <c r="C228" s="143" t="s">
        <v>84</v>
      </c>
      <c r="D228" s="144" t="s">
        <v>11</v>
      </c>
      <c r="E228" s="144">
        <v>3</v>
      </c>
      <c r="F228" s="145">
        <f>цена!D31</f>
        <v>0.2041</v>
      </c>
      <c r="G228" s="146">
        <f t="shared" si="28"/>
        <v>0.6123000000000001</v>
      </c>
      <c r="H228" s="6"/>
      <c r="I228" s="220"/>
      <c r="J228" s="6">
        <f>G228*10%</f>
        <v>0.06123000000000001</v>
      </c>
      <c r="K228" s="6"/>
      <c r="L228" s="213"/>
      <c r="M228">
        <f t="shared" si="26"/>
        <v>0.6735300000000001</v>
      </c>
    </row>
    <row r="229" spans="1:13" ht="12.75">
      <c r="A229" s="485"/>
      <c r="B229" s="488"/>
      <c r="C229" s="143" t="s">
        <v>78</v>
      </c>
      <c r="D229" s="144" t="s">
        <v>11</v>
      </c>
      <c r="E229" s="144">
        <v>4</v>
      </c>
      <c r="F229" s="145">
        <f>цена!D35</f>
        <v>0.0125</v>
      </c>
      <c r="G229" s="146">
        <f t="shared" si="28"/>
        <v>0.05</v>
      </c>
      <c r="H229" s="6"/>
      <c r="I229" s="220"/>
      <c r="J229" s="6">
        <f aca="true" t="shared" si="29" ref="J229:J235">G229*10%</f>
        <v>0.005000000000000001</v>
      </c>
      <c r="K229" s="6"/>
      <c r="L229" s="213"/>
      <c r="M229">
        <f t="shared" si="26"/>
        <v>0.05500000000000001</v>
      </c>
    </row>
    <row r="230" spans="1:13" ht="12.75">
      <c r="A230" s="485"/>
      <c r="B230" s="488"/>
      <c r="C230" s="143" t="s">
        <v>91</v>
      </c>
      <c r="D230" s="144" t="s">
        <v>97</v>
      </c>
      <c r="E230" s="144">
        <v>1</v>
      </c>
      <c r="F230" s="145">
        <f>цена!D3</f>
        <v>0.3008</v>
      </c>
      <c r="G230" s="146">
        <f t="shared" si="28"/>
        <v>0.3008</v>
      </c>
      <c r="H230" s="6"/>
      <c r="I230" s="220"/>
      <c r="J230" s="6">
        <f t="shared" si="29"/>
        <v>0.030080000000000003</v>
      </c>
      <c r="K230" s="6"/>
      <c r="L230" s="213"/>
      <c r="M230">
        <f t="shared" si="26"/>
        <v>0.33088</v>
      </c>
    </row>
    <row r="231" spans="1:13" ht="12.75">
      <c r="A231" s="485"/>
      <c r="B231" s="488"/>
      <c r="C231" s="143" t="s">
        <v>71</v>
      </c>
      <c r="D231" s="144" t="s">
        <v>72</v>
      </c>
      <c r="E231" s="144">
        <v>0.5</v>
      </c>
      <c r="F231" s="145">
        <f>F219</f>
        <v>0.0213</v>
      </c>
      <c r="G231" s="146">
        <f t="shared" si="28"/>
        <v>0.01065</v>
      </c>
      <c r="H231" s="6"/>
      <c r="I231" s="220"/>
      <c r="J231" s="6">
        <v>0</v>
      </c>
      <c r="K231" s="6"/>
      <c r="L231" s="213"/>
      <c r="M231">
        <f t="shared" si="26"/>
        <v>0.01065</v>
      </c>
    </row>
    <row r="232" spans="1:13" ht="12.75">
      <c r="A232" s="485"/>
      <c r="B232" s="488"/>
      <c r="C232" s="143" t="s">
        <v>29</v>
      </c>
      <c r="D232" s="144" t="s">
        <v>11</v>
      </c>
      <c r="E232" s="144">
        <v>2</v>
      </c>
      <c r="F232" s="145">
        <f>F208</f>
        <v>0.1105</v>
      </c>
      <c r="G232" s="146">
        <f t="shared" si="28"/>
        <v>0.221</v>
      </c>
      <c r="H232" s="6"/>
      <c r="I232" s="220"/>
      <c r="J232" s="6">
        <f t="shared" si="29"/>
        <v>0.0221</v>
      </c>
      <c r="K232" s="6"/>
      <c r="L232" s="213"/>
      <c r="M232">
        <f t="shared" si="26"/>
        <v>0.2431</v>
      </c>
    </row>
    <row r="233" spans="1:13" ht="12.75">
      <c r="A233" s="485"/>
      <c r="B233" s="488"/>
      <c r="C233" s="143" t="s">
        <v>104</v>
      </c>
      <c r="D233" s="144" t="s">
        <v>72</v>
      </c>
      <c r="E233" s="144">
        <v>5</v>
      </c>
      <c r="F233" s="145">
        <f>цена!D20</f>
        <v>0.1326</v>
      </c>
      <c r="G233" s="146">
        <f t="shared" si="28"/>
        <v>0.663</v>
      </c>
      <c r="H233" s="6"/>
      <c r="I233" s="220"/>
      <c r="J233" s="6">
        <f t="shared" si="29"/>
        <v>0.06630000000000001</v>
      </c>
      <c r="K233" s="6"/>
      <c r="L233" s="213"/>
      <c r="M233">
        <f t="shared" si="26"/>
        <v>0.7293000000000001</v>
      </c>
    </row>
    <row r="234" spans="1:13" ht="12.75">
      <c r="A234" s="485"/>
      <c r="B234" s="488"/>
      <c r="C234" s="143" t="s">
        <v>70</v>
      </c>
      <c r="D234" s="144" t="s">
        <v>11</v>
      </c>
      <c r="E234" s="144">
        <v>5</v>
      </c>
      <c r="F234" s="145">
        <f>F218</f>
        <v>0.0098</v>
      </c>
      <c r="G234" s="146">
        <f t="shared" si="28"/>
        <v>0.049</v>
      </c>
      <c r="H234" s="6"/>
      <c r="I234" s="220"/>
      <c r="J234" s="6">
        <f t="shared" si="29"/>
        <v>0.004900000000000001</v>
      </c>
      <c r="K234" s="6"/>
      <c r="L234" s="213"/>
      <c r="M234">
        <f t="shared" si="26"/>
        <v>0.0539</v>
      </c>
    </row>
    <row r="235" spans="1:13" ht="13.5" thickBot="1">
      <c r="A235" s="485"/>
      <c r="B235" s="488"/>
      <c r="C235" s="143" t="s">
        <v>95</v>
      </c>
      <c r="D235" s="144" t="s">
        <v>12</v>
      </c>
      <c r="E235" s="144">
        <v>1</v>
      </c>
      <c r="F235" s="145">
        <f>цена!D50</f>
        <v>0.182</v>
      </c>
      <c r="G235" s="146">
        <f t="shared" si="28"/>
        <v>0.182</v>
      </c>
      <c r="H235" s="6"/>
      <c r="I235" s="220"/>
      <c r="J235" s="6">
        <f t="shared" si="29"/>
        <v>0.0182</v>
      </c>
      <c r="K235" s="6"/>
      <c r="L235" s="213"/>
      <c r="M235">
        <f t="shared" si="26"/>
        <v>0.2002</v>
      </c>
    </row>
    <row r="236" spans="1:14" ht="13.5" thickBot="1">
      <c r="A236" s="486"/>
      <c r="B236" s="489"/>
      <c r="C236" s="258" t="s">
        <v>30</v>
      </c>
      <c r="D236" s="259" t="s">
        <v>12</v>
      </c>
      <c r="E236" s="259">
        <v>2</v>
      </c>
      <c r="F236" s="260">
        <f>F225</f>
        <v>0.4705</v>
      </c>
      <c r="G236" s="261">
        <f t="shared" si="28"/>
        <v>0.941</v>
      </c>
      <c r="H236" s="215">
        <f>G226+G227+G228+G229+G230+G231+G232+G233+G234+G235+G236</f>
        <v>3.126878</v>
      </c>
      <c r="I236" s="227">
        <f>H236</f>
        <v>3.126878</v>
      </c>
      <c r="J236" s="215">
        <f>G236*10%</f>
        <v>0.0941</v>
      </c>
      <c r="K236" s="215">
        <f>SUM(J226:J236)</f>
        <v>0.3116228</v>
      </c>
      <c r="L236" s="228">
        <v>0.31</v>
      </c>
      <c r="M236">
        <f t="shared" si="26"/>
        <v>1.0351</v>
      </c>
      <c r="N236" s="399">
        <f>I236+L236</f>
        <v>3.436878</v>
      </c>
    </row>
    <row r="237" spans="1:13" ht="12.75">
      <c r="A237" s="521" t="s">
        <v>118</v>
      </c>
      <c r="B237" s="523" t="s">
        <v>166</v>
      </c>
      <c r="C237" s="251" t="s">
        <v>71</v>
      </c>
      <c r="D237" s="250" t="s">
        <v>72</v>
      </c>
      <c r="E237" s="250">
        <v>2</v>
      </c>
      <c r="F237" s="126">
        <f>F231</f>
        <v>0.0213</v>
      </c>
      <c r="G237" s="252">
        <f t="shared" si="28"/>
        <v>0.0426</v>
      </c>
      <c r="H237" s="6"/>
      <c r="I237" s="212"/>
      <c r="J237" s="6">
        <v>0</v>
      </c>
      <c r="K237" s="6"/>
      <c r="L237" s="213"/>
      <c r="M237">
        <f t="shared" si="26"/>
        <v>0.0426</v>
      </c>
    </row>
    <row r="238" spans="1:13" ht="13.5" thickBot="1">
      <c r="A238" s="522"/>
      <c r="B238" s="524"/>
      <c r="C238" s="245" t="s">
        <v>167</v>
      </c>
      <c r="D238" s="125" t="s">
        <v>12</v>
      </c>
      <c r="E238" s="125">
        <v>0.01</v>
      </c>
      <c r="F238" s="126">
        <f>цена!D42</f>
        <v>0.045</v>
      </c>
      <c r="G238" s="24">
        <f t="shared" si="28"/>
        <v>0.00045</v>
      </c>
      <c r="H238" s="6"/>
      <c r="I238" s="212"/>
      <c r="J238" s="6">
        <f>G238*10%</f>
        <v>4.5E-05</v>
      </c>
      <c r="K238" s="6"/>
      <c r="L238" s="213"/>
      <c r="M238">
        <f t="shared" si="26"/>
        <v>0.000495</v>
      </c>
    </row>
    <row r="239" spans="1:14" ht="13.5" thickBot="1">
      <c r="A239" s="522"/>
      <c r="B239" s="524"/>
      <c r="C239" s="246" t="s">
        <v>70</v>
      </c>
      <c r="D239" s="247" t="s">
        <v>11</v>
      </c>
      <c r="E239" s="247">
        <v>5</v>
      </c>
      <c r="F239" s="226">
        <f>F234</f>
        <v>0.0098</v>
      </c>
      <c r="G239" s="214">
        <f t="shared" si="28"/>
        <v>0.049</v>
      </c>
      <c r="H239" s="215">
        <f>G237+G238+G239</f>
        <v>0.09204999999999999</v>
      </c>
      <c r="I239" s="227">
        <f>H239</f>
        <v>0.09204999999999999</v>
      </c>
      <c r="J239" s="215">
        <f>G239*10%</f>
        <v>0.004900000000000001</v>
      </c>
      <c r="K239" s="215">
        <f>SUM(J237:J239)</f>
        <v>0.004945000000000001</v>
      </c>
      <c r="L239" s="248">
        <v>0.005</v>
      </c>
      <c r="M239">
        <f t="shared" si="26"/>
        <v>0.0539</v>
      </c>
      <c r="N239" s="400">
        <v>0.0095</v>
      </c>
    </row>
    <row r="240" spans="1:7" ht="12.75">
      <c r="A240" s="122"/>
      <c r="B240" s="123"/>
      <c r="C240" s="114"/>
      <c r="D240" s="121"/>
      <c r="E240" s="121"/>
      <c r="F240" s="120"/>
      <c r="G240" s="120"/>
    </row>
    <row r="241" spans="1:7" ht="12.75">
      <c r="A241" s="118"/>
      <c r="B241" s="119"/>
      <c r="C241" s="21"/>
      <c r="D241" s="21"/>
      <c r="E241" s="21"/>
      <c r="F241" s="120"/>
      <c r="G241" s="120"/>
    </row>
    <row r="242" ht="12.75">
      <c r="C242" s="14"/>
    </row>
    <row r="243" ht="12.75">
      <c r="C243" s="14"/>
    </row>
    <row r="244" spans="2:4" ht="12.75">
      <c r="B244" t="s">
        <v>4</v>
      </c>
      <c r="D244"/>
    </row>
    <row r="245" spans="2:5" ht="12.75">
      <c r="B245" t="s">
        <v>5</v>
      </c>
      <c r="C245" t="s">
        <v>117</v>
      </c>
      <c r="D245" s="413" t="s">
        <v>196</v>
      </c>
      <c r="E245" s="413"/>
    </row>
    <row r="247" spans="3:5" ht="14.25" customHeight="1">
      <c r="C247" s="21"/>
      <c r="D247" s="413"/>
      <c r="E247" s="413"/>
    </row>
  </sheetData>
  <sheetProtection/>
  <mergeCells count="77">
    <mergeCell ref="A237:A239"/>
    <mergeCell ref="B237:B239"/>
    <mergeCell ref="A207:A212"/>
    <mergeCell ref="B207:B212"/>
    <mergeCell ref="A213:A225"/>
    <mergeCell ref="B13:B20"/>
    <mergeCell ref="B41:B47"/>
    <mergeCell ref="B21:B28"/>
    <mergeCell ref="B49:B51"/>
    <mergeCell ref="A57:A67"/>
    <mergeCell ref="B125:B132"/>
    <mergeCell ref="B68:B81"/>
    <mergeCell ref="B82:B87"/>
    <mergeCell ref="A9:E9"/>
    <mergeCell ref="B12:E12"/>
    <mergeCell ref="B213:B225"/>
    <mergeCell ref="A226:A236"/>
    <mergeCell ref="B226:B236"/>
    <mergeCell ref="B112:B118"/>
    <mergeCell ref="B139:B145"/>
    <mergeCell ref="B96:B106"/>
    <mergeCell ref="B119:B124"/>
    <mergeCell ref="A190:A197"/>
    <mergeCell ref="B190:B197"/>
    <mergeCell ref="A125:A132"/>
    <mergeCell ref="A1:E1"/>
    <mergeCell ref="A2:E2"/>
    <mergeCell ref="A3:E3"/>
    <mergeCell ref="A4:E4"/>
    <mergeCell ref="A6:E6"/>
    <mergeCell ref="A30:A34"/>
    <mergeCell ref="A21:A28"/>
    <mergeCell ref="B29:E29"/>
    <mergeCell ref="A7:E7"/>
    <mergeCell ref="A8:E8"/>
    <mergeCell ref="A13:A20"/>
    <mergeCell ref="A107:A111"/>
    <mergeCell ref="B30:B34"/>
    <mergeCell ref="B52:B56"/>
    <mergeCell ref="A35:A40"/>
    <mergeCell ref="B35:B40"/>
    <mergeCell ref="B57:B67"/>
    <mergeCell ref="B107:B111"/>
    <mergeCell ref="A41:A47"/>
    <mergeCell ref="B88:B95"/>
    <mergeCell ref="A112:A118"/>
    <mergeCell ref="A119:A124"/>
    <mergeCell ref="A96:A106"/>
    <mergeCell ref="A68:A81"/>
    <mergeCell ref="A49:A51"/>
    <mergeCell ref="A52:A56"/>
    <mergeCell ref="A82:A87"/>
    <mergeCell ref="A88:A95"/>
    <mergeCell ref="B146:B153"/>
    <mergeCell ref="B164:B165"/>
    <mergeCell ref="A160:A163"/>
    <mergeCell ref="B160:B163"/>
    <mergeCell ref="A174:A177"/>
    <mergeCell ref="B174:B177"/>
    <mergeCell ref="B154:B158"/>
    <mergeCell ref="B178:B187"/>
    <mergeCell ref="B188:B189"/>
    <mergeCell ref="A198:A206"/>
    <mergeCell ref="B198:B206"/>
    <mergeCell ref="A166:A173"/>
    <mergeCell ref="B166:B173"/>
    <mergeCell ref="A188:A189"/>
    <mergeCell ref="D247:E247"/>
    <mergeCell ref="A133:A138"/>
    <mergeCell ref="A139:A145"/>
    <mergeCell ref="A146:A153"/>
    <mergeCell ref="A154:A158"/>
    <mergeCell ref="B133:B138"/>
    <mergeCell ref="B159:G159"/>
    <mergeCell ref="A178:A187"/>
    <mergeCell ref="D245:E245"/>
    <mergeCell ref="A164:A165"/>
  </mergeCells>
  <printOptions/>
  <pageMargins left="0.6692913385826772" right="0.31496062992125984" top="0.31496062992125984" bottom="0.2755905511811024" header="0.35433070866141736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zoomScalePageLayoutView="0" workbookViewId="0" topLeftCell="A44">
      <selection activeCell="G18" sqref="G16:J39"/>
    </sheetView>
  </sheetViews>
  <sheetFormatPr defaultColWidth="9.00390625" defaultRowHeight="12.75"/>
  <cols>
    <col min="1" max="1" width="4.75390625" style="90" customWidth="1"/>
    <col min="2" max="2" width="35.125" style="90" customWidth="1"/>
    <col min="3" max="3" width="8.125" style="91" hidden="1" customWidth="1"/>
    <col min="4" max="4" width="9.375" style="112" hidden="1" customWidth="1"/>
    <col min="5" max="5" width="10.375" style="112" hidden="1" customWidth="1"/>
    <col min="6" max="6" width="7.00390625" style="90" customWidth="1"/>
    <col min="7" max="7" width="9.125" style="91" customWidth="1"/>
    <col min="8" max="16384" width="9.125" style="90" customWidth="1"/>
  </cols>
  <sheetData>
    <row r="1" spans="1:6" ht="15.75">
      <c r="A1" s="408"/>
      <c r="B1" s="408"/>
      <c r="C1" s="408"/>
      <c r="D1" s="408"/>
      <c r="E1" s="408"/>
      <c r="F1" s="188" t="s">
        <v>179</v>
      </c>
    </row>
    <row r="2" spans="1:6" ht="15.75">
      <c r="A2" s="408"/>
      <c r="B2" s="408"/>
      <c r="C2" s="408"/>
      <c r="D2" s="408"/>
      <c r="E2" s="408"/>
      <c r="F2" s="397" t="s">
        <v>182</v>
      </c>
    </row>
    <row r="3" spans="1:6" ht="12.75" customHeight="1">
      <c r="A3" s="189"/>
      <c r="B3" s="189"/>
      <c r="C3" s="189"/>
      <c r="D3" s="189"/>
      <c r="E3" s="189"/>
      <c r="F3" s="397"/>
    </row>
    <row r="4" spans="1:6" ht="11.25" customHeight="1">
      <c r="A4" s="189"/>
      <c r="B4" s="189"/>
      <c r="C4" s="189"/>
      <c r="D4" s="189"/>
      <c r="E4" s="189"/>
      <c r="F4" s="397"/>
    </row>
    <row r="5" spans="1:6" ht="15.75">
      <c r="A5" s="408"/>
      <c r="B5" s="408"/>
      <c r="C5" s="408"/>
      <c r="D5" s="408"/>
      <c r="E5" s="408"/>
      <c r="F5" s="192" t="s">
        <v>183</v>
      </c>
    </row>
    <row r="6" spans="1:7" ht="15.75">
      <c r="A6" s="409"/>
      <c r="B6" s="409"/>
      <c r="C6" s="409"/>
      <c r="D6" s="409"/>
      <c r="E6" s="409"/>
      <c r="F6" s="179" t="s">
        <v>187</v>
      </c>
      <c r="G6" s="167"/>
    </row>
    <row r="7" spans="1:7" ht="12.75">
      <c r="A7" s="178"/>
      <c r="B7" s="178"/>
      <c r="C7" s="178"/>
      <c r="D7" s="178"/>
      <c r="E7" s="178"/>
      <c r="F7" s="112"/>
      <c r="G7" s="167"/>
    </row>
    <row r="8" spans="1:7" ht="12.75">
      <c r="A8" s="178"/>
      <c r="B8" s="178"/>
      <c r="C8" s="178"/>
      <c r="D8" s="178"/>
      <c r="E8" s="178"/>
      <c r="F8" s="112"/>
      <c r="G8" s="167"/>
    </row>
    <row r="9" spans="1:6" ht="18" customHeight="1">
      <c r="A9" s="404" t="s">
        <v>189</v>
      </c>
      <c r="B9" s="404"/>
      <c r="C9" s="404"/>
      <c r="D9" s="404"/>
      <c r="E9" s="404"/>
      <c r="F9" s="404"/>
    </row>
    <row r="10" spans="1:6" ht="33" customHeight="1">
      <c r="A10" s="404" t="s">
        <v>181</v>
      </c>
      <c r="B10" s="404"/>
      <c r="C10" s="404"/>
      <c r="D10" s="404"/>
      <c r="E10" s="404"/>
      <c r="F10" s="404"/>
    </row>
    <row r="11" spans="1:6" ht="14.25" customHeight="1">
      <c r="A11" s="405" t="s">
        <v>188</v>
      </c>
      <c r="B11" s="405"/>
      <c r="C11" s="405"/>
      <c r="D11" s="405"/>
      <c r="E11" s="405"/>
      <c r="F11" s="405"/>
    </row>
    <row r="12" spans="1:6" ht="15" customHeight="1">
      <c r="A12" s="403" t="s">
        <v>0</v>
      </c>
      <c r="B12" s="403" t="s">
        <v>2</v>
      </c>
      <c r="C12" s="191"/>
      <c r="D12" s="191"/>
      <c r="E12" s="191"/>
      <c r="F12" s="411" t="s">
        <v>124</v>
      </c>
    </row>
    <row r="13" spans="1:6" ht="15" customHeight="1">
      <c r="A13" s="403"/>
      <c r="B13" s="403"/>
      <c r="C13" s="191"/>
      <c r="D13" s="191"/>
      <c r="E13" s="191"/>
      <c r="F13" s="411"/>
    </row>
    <row r="14" spans="1:6" ht="15" customHeight="1">
      <c r="A14" s="403"/>
      <c r="B14" s="403"/>
      <c r="C14" s="191"/>
      <c r="D14" s="191"/>
      <c r="E14" s="191"/>
      <c r="F14" s="411"/>
    </row>
    <row r="15" spans="1:6" ht="54.75" customHeight="1">
      <c r="A15" s="403"/>
      <c r="B15" s="403"/>
      <c r="C15" s="93"/>
      <c r="D15" s="92"/>
      <c r="E15" s="92"/>
      <c r="F15" s="411"/>
    </row>
    <row r="16" spans="1:12" ht="12.75" customHeight="1">
      <c r="A16" s="193">
        <v>1</v>
      </c>
      <c r="B16" s="193">
        <v>2</v>
      </c>
      <c r="C16" s="194">
        <v>3</v>
      </c>
      <c r="D16" s="195">
        <v>4</v>
      </c>
      <c r="E16" s="195">
        <v>5</v>
      </c>
      <c r="F16" s="195">
        <v>3</v>
      </c>
      <c r="H16" s="410"/>
      <c r="I16" s="410"/>
      <c r="J16" s="410"/>
      <c r="K16" s="410"/>
      <c r="L16" s="410"/>
    </row>
    <row r="17" spans="1:12" ht="14.25">
      <c r="A17" s="199">
        <v>1</v>
      </c>
      <c r="B17" s="401" t="s">
        <v>13</v>
      </c>
      <c r="C17" s="402"/>
      <c r="D17" s="402"/>
      <c r="E17" s="402"/>
      <c r="F17" s="402"/>
      <c r="H17" s="410"/>
      <c r="I17" s="410"/>
      <c r="J17" s="410"/>
      <c r="K17" s="410"/>
      <c r="L17" s="410"/>
    </row>
    <row r="18" spans="1:12" ht="29.25" customHeight="1">
      <c r="A18" s="100" t="s">
        <v>7</v>
      </c>
      <c r="B18" s="101" t="s">
        <v>14</v>
      </c>
      <c r="C18" s="102">
        <v>79500</v>
      </c>
      <c r="D18" s="96" t="e">
        <f>#REF!</f>
        <v>#REF!</v>
      </c>
      <c r="E18" s="103" t="e">
        <f>D18+C18</f>
        <v>#REF!</v>
      </c>
      <c r="F18" s="158">
        <v>14.35</v>
      </c>
      <c r="G18" s="156"/>
      <c r="H18" s="410"/>
      <c r="I18" s="410"/>
      <c r="J18" s="410"/>
      <c r="K18" s="410"/>
      <c r="L18" s="410"/>
    </row>
    <row r="19" spans="1:7" ht="26.25" customHeight="1">
      <c r="A19" s="100" t="s">
        <v>8</v>
      </c>
      <c r="B19" s="101" t="s">
        <v>15</v>
      </c>
      <c r="C19" s="102">
        <v>38200</v>
      </c>
      <c r="D19" s="96" t="e">
        <f>#REF!</f>
        <v>#REF!</v>
      </c>
      <c r="E19" s="103" t="e">
        <f>D19+C19</f>
        <v>#REF!</v>
      </c>
      <c r="F19" s="158">
        <v>6.85</v>
      </c>
      <c r="G19" s="156"/>
    </row>
    <row r="20" spans="1:7" ht="14.25">
      <c r="A20" s="199">
        <v>2</v>
      </c>
      <c r="B20" s="196" t="s">
        <v>16</v>
      </c>
      <c r="C20" s="197"/>
      <c r="D20" s="197"/>
      <c r="E20" s="197"/>
      <c r="F20" s="197"/>
      <c r="G20" s="156"/>
    </row>
    <row r="21" spans="1:7" ht="18" customHeight="1">
      <c r="A21" s="100" t="s">
        <v>36</v>
      </c>
      <c r="B21" s="101" t="s">
        <v>17</v>
      </c>
      <c r="C21" s="102">
        <v>19100</v>
      </c>
      <c r="D21" s="96" t="e">
        <f>#REF!</f>
        <v>#REF!</v>
      </c>
      <c r="E21" s="103" t="e">
        <f aca="true" t="shared" si="0" ref="E21:E39">D21+C21</f>
        <v>#REF!</v>
      </c>
      <c r="F21" s="158">
        <v>3.42</v>
      </c>
      <c r="G21" s="156"/>
    </row>
    <row r="22" spans="1:7" ht="12.75">
      <c r="A22" s="100" t="s">
        <v>37</v>
      </c>
      <c r="B22" s="101" t="s">
        <v>18</v>
      </c>
      <c r="C22" s="102">
        <v>50900</v>
      </c>
      <c r="D22" s="96" t="e">
        <f>#REF!</f>
        <v>#REF!</v>
      </c>
      <c r="E22" s="103" t="e">
        <f t="shared" si="0"/>
        <v>#REF!</v>
      </c>
      <c r="F22" s="158">
        <v>9.17</v>
      </c>
      <c r="G22" s="156"/>
    </row>
    <row r="23" spans="1:7" ht="12.75">
      <c r="A23" s="100" t="s">
        <v>38</v>
      </c>
      <c r="B23" s="101" t="s">
        <v>19</v>
      </c>
      <c r="C23" s="102">
        <v>95400</v>
      </c>
      <c r="D23" s="96" t="e">
        <f>#REF!</f>
        <v>#REF!</v>
      </c>
      <c r="E23" s="103" t="e">
        <f t="shared" si="0"/>
        <v>#REF!</v>
      </c>
      <c r="F23" s="158">
        <v>17.15</v>
      </c>
      <c r="G23" s="156"/>
    </row>
    <row r="24" spans="1:7" ht="25.5">
      <c r="A24" s="104" t="s">
        <v>40</v>
      </c>
      <c r="B24" s="98" t="s">
        <v>39</v>
      </c>
      <c r="C24" s="102">
        <v>25400</v>
      </c>
      <c r="D24" s="96">
        <v>0</v>
      </c>
      <c r="E24" s="103">
        <f t="shared" si="0"/>
        <v>25400</v>
      </c>
      <c r="F24" s="158">
        <v>4.53</v>
      </c>
      <c r="G24" s="156"/>
    </row>
    <row r="25" spans="1:7" ht="12.75">
      <c r="A25" s="105" t="s">
        <v>46</v>
      </c>
      <c r="B25" s="101" t="s">
        <v>41</v>
      </c>
      <c r="C25" s="102">
        <v>15900</v>
      </c>
      <c r="D25" s="96" t="e">
        <f>#REF!</f>
        <v>#REF!</v>
      </c>
      <c r="E25" s="103" t="e">
        <f t="shared" si="0"/>
        <v>#REF!</v>
      </c>
      <c r="F25" s="158">
        <v>2.8</v>
      </c>
      <c r="G25" s="156"/>
    </row>
    <row r="26" spans="1:7" ht="12.75">
      <c r="A26" s="105" t="s">
        <v>47</v>
      </c>
      <c r="B26" s="101" t="s">
        <v>42</v>
      </c>
      <c r="C26" s="102">
        <v>15900</v>
      </c>
      <c r="D26" s="96" t="e">
        <f>#REF!</f>
        <v>#REF!</v>
      </c>
      <c r="E26" s="103" t="e">
        <f t="shared" si="0"/>
        <v>#REF!</v>
      </c>
      <c r="F26" s="158">
        <v>2.8</v>
      </c>
      <c r="G26" s="156"/>
    </row>
    <row r="27" spans="1:7" ht="27" customHeight="1">
      <c r="A27" s="105" t="s">
        <v>48</v>
      </c>
      <c r="B27" s="101" t="s">
        <v>43</v>
      </c>
      <c r="C27" s="102">
        <v>63600</v>
      </c>
      <c r="D27" s="96" t="e">
        <f>#REF!</f>
        <v>#REF!</v>
      </c>
      <c r="E27" s="103" t="e">
        <f t="shared" si="0"/>
        <v>#REF!</v>
      </c>
      <c r="F27" s="158">
        <v>11.33</v>
      </c>
      <c r="G27" s="156"/>
    </row>
    <row r="28" spans="1:7" ht="18.75" customHeight="1">
      <c r="A28" s="105" t="s">
        <v>49</v>
      </c>
      <c r="B28" s="101" t="s">
        <v>44</v>
      </c>
      <c r="C28" s="102">
        <v>47700</v>
      </c>
      <c r="D28" s="96" t="e">
        <f>#REF!</f>
        <v>#REF!</v>
      </c>
      <c r="E28" s="103" t="e">
        <f t="shared" si="0"/>
        <v>#REF!</v>
      </c>
      <c r="F28" s="158">
        <v>8.52</v>
      </c>
      <c r="G28" s="156"/>
    </row>
    <row r="29" spans="1:7" ht="25.5" customHeight="1">
      <c r="A29" s="105" t="s">
        <v>50</v>
      </c>
      <c r="B29" s="101" t="s">
        <v>45</v>
      </c>
      <c r="C29" s="102">
        <v>25400</v>
      </c>
      <c r="D29" s="96" t="e">
        <f>#REF!</f>
        <v>#REF!</v>
      </c>
      <c r="E29" s="103" t="e">
        <f t="shared" si="0"/>
        <v>#REF!</v>
      </c>
      <c r="F29" s="158">
        <v>4.53</v>
      </c>
      <c r="G29" s="156"/>
    </row>
    <row r="30" spans="1:7" ht="12.75">
      <c r="A30" s="106" t="s">
        <v>57</v>
      </c>
      <c r="B30" s="101" t="s">
        <v>51</v>
      </c>
      <c r="C30" s="102">
        <v>95400</v>
      </c>
      <c r="D30" s="96" t="e">
        <f>#REF!</f>
        <v>#REF!</v>
      </c>
      <c r="E30" s="103" t="e">
        <f t="shared" si="0"/>
        <v>#REF!</v>
      </c>
      <c r="F30" s="158">
        <v>17.16</v>
      </c>
      <c r="G30" s="156"/>
    </row>
    <row r="31" spans="1:7" ht="26.25" customHeight="1">
      <c r="A31" s="107" t="s">
        <v>58</v>
      </c>
      <c r="B31" s="101" t="s">
        <v>126</v>
      </c>
      <c r="C31" s="102">
        <v>63600</v>
      </c>
      <c r="D31" s="96" t="e">
        <f>#REF!</f>
        <v>#REF!</v>
      </c>
      <c r="E31" s="103" t="e">
        <f t="shared" si="0"/>
        <v>#REF!</v>
      </c>
      <c r="F31" s="158">
        <v>11.33</v>
      </c>
      <c r="G31" s="156"/>
    </row>
    <row r="32" spans="1:7" ht="15.75" customHeight="1">
      <c r="A32" s="107" t="s">
        <v>59</v>
      </c>
      <c r="B32" s="101" t="s">
        <v>53</v>
      </c>
      <c r="C32" s="102">
        <v>25400</v>
      </c>
      <c r="D32" s="96" t="e">
        <f>#REF!</f>
        <v>#REF!</v>
      </c>
      <c r="E32" s="103" t="e">
        <f t="shared" si="0"/>
        <v>#REF!</v>
      </c>
      <c r="F32" s="158">
        <v>4.53</v>
      </c>
      <c r="G32" s="156"/>
    </row>
    <row r="33" spans="1:7" ht="12.75">
      <c r="A33" s="107" t="s">
        <v>60</v>
      </c>
      <c r="B33" s="101" t="s">
        <v>54</v>
      </c>
      <c r="C33" s="102">
        <v>15900</v>
      </c>
      <c r="D33" s="96" t="e">
        <f>#REF!</f>
        <v>#REF!</v>
      </c>
      <c r="E33" s="103" t="e">
        <f t="shared" si="0"/>
        <v>#REF!</v>
      </c>
      <c r="F33" s="158">
        <v>2.8</v>
      </c>
      <c r="G33" s="156"/>
    </row>
    <row r="34" spans="1:7" ht="12.75">
      <c r="A34" s="107" t="s">
        <v>61</v>
      </c>
      <c r="B34" s="101" t="s">
        <v>55</v>
      </c>
      <c r="C34" s="102">
        <v>15900</v>
      </c>
      <c r="D34" s="96" t="e">
        <f>#REF!</f>
        <v>#REF!</v>
      </c>
      <c r="E34" s="103" t="e">
        <f t="shared" si="0"/>
        <v>#REF!</v>
      </c>
      <c r="F34" s="158">
        <v>2.8</v>
      </c>
      <c r="G34" s="156"/>
    </row>
    <row r="35" spans="1:7" ht="12.75">
      <c r="A35" s="107" t="s">
        <v>62</v>
      </c>
      <c r="B35" s="101" t="s">
        <v>56</v>
      </c>
      <c r="C35" s="102">
        <v>47700</v>
      </c>
      <c r="D35" s="96" t="e">
        <f>#REF!</f>
        <v>#REF!</v>
      </c>
      <c r="E35" s="103" t="e">
        <f t="shared" si="0"/>
        <v>#REF!</v>
      </c>
      <c r="F35" s="158">
        <v>8.52</v>
      </c>
      <c r="G35" s="156"/>
    </row>
    <row r="36" spans="1:7" ht="16.5" customHeight="1">
      <c r="A36" s="105" t="s">
        <v>23</v>
      </c>
      <c r="B36" s="101" t="s">
        <v>22</v>
      </c>
      <c r="C36" s="102">
        <v>47700</v>
      </c>
      <c r="D36" s="96" t="e">
        <f>#REF!</f>
        <v>#REF!</v>
      </c>
      <c r="E36" s="103" t="e">
        <f t="shared" si="0"/>
        <v>#REF!</v>
      </c>
      <c r="F36" s="158">
        <v>8.52</v>
      </c>
      <c r="G36" s="156"/>
    </row>
    <row r="37" spans="1:7" ht="12.75">
      <c r="A37" s="105" t="s">
        <v>21</v>
      </c>
      <c r="B37" s="101" t="s">
        <v>20</v>
      </c>
      <c r="C37" s="102">
        <v>79500</v>
      </c>
      <c r="D37" s="96" t="e">
        <f>#REF!</f>
        <v>#REF!</v>
      </c>
      <c r="E37" s="103" t="e">
        <f t="shared" si="0"/>
        <v>#REF!</v>
      </c>
      <c r="F37" s="158">
        <v>14.35</v>
      </c>
      <c r="G37" s="156"/>
    </row>
    <row r="38" spans="1:7" ht="12.75">
      <c r="A38" s="105" t="s">
        <v>64</v>
      </c>
      <c r="B38" s="101" t="s">
        <v>63</v>
      </c>
      <c r="C38" s="102">
        <v>31800</v>
      </c>
      <c r="D38" s="96" t="e">
        <f>#REF!</f>
        <v>#REF!</v>
      </c>
      <c r="E38" s="103" t="e">
        <f t="shared" si="0"/>
        <v>#REF!</v>
      </c>
      <c r="F38" s="158">
        <v>5.5</v>
      </c>
      <c r="G38" s="156"/>
    </row>
    <row r="39" spans="1:7" ht="12.75">
      <c r="A39" s="105" t="s">
        <v>66</v>
      </c>
      <c r="B39" s="101" t="s">
        <v>65</v>
      </c>
      <c r="C39" s="102">
        <v>95400</v>
      </c>
      <c r="D39" s="96" t="e">
        <f>#REF!</f>
        <v>#REF!</v>
      </c>
      <c r="E39" s="103" t="e">
        <f t="shared" si="0"/>
        <v>#REF!</v>
      </c>
      <c r="F39" s="158">
        <v>17.15</v>
      </c>
      <c r="G39" s="156"/>
    </row>
    <row r="40" spans="1:7" ht="19.5" customHeight="1">
      <c r="A40" s="200">
        <v>3</v>
      </c>
      <c r="B40" s="401" t="s">
        <v>67</v>
      </c>
      <c r="C40" s="402"/>
      <c r="D40" s="402"/>
      <c r="E40" s="402"/>
      <c r="F40" s="402"/>
      <c r="G40" s="156"/>
    </row>
    <row r="41" spans="1:7" ht="12.75">
      <c r="A41" s="100" t="s">
        <v>69</v>
      </c>
      <c r="B41" s="101" t="s">
        <v>68</v>
      </c>
      <c r="C41" s="102">
        <v>15900</v>
      </c>
      <c r="D41" s="96" t="e">
        <f>#REF!</f>
        <v>#REF!</v>
      </c>
      <c r="E41" s="103" t="e">
        <f>D41+C41</f>
        <v>#REF!</v>
      </c>
      <c r="F41" s="158">
        <v>2.8</v>
      </c>
      <c r="G41" s="156"/>
    </row>
    <row r="42" spans="1:7" ht="27.75" customHeight="1">
      <c r="A42" s="100" t="s">
        <v>6</v>
      </c>
      <c r="B42" s="101" t="s">
        <v>31</v>
      </c>
      <c r="C42" s="102">
        <v>25400</v>
      </c>
      <c r="D42" s="96" t="e">
        <f>#REF!</f>
        <v>#REF!</v>
      </c>
      <c r="E42" s="103" t="e">
        <f>D42+C42</f>
        <v>#REF!</v>
      </c>
      <c r="F42" s="158">
        <v>2.8</v>
      </c>
      <c r="G42" s="156"/>
    </row>
    <row r="43" spans="1:7" ht="12.75">
      <c r="A43" s="100" t="s">
        <v>127</v>
      </c>
      <c r="B43" s="101" t="s">
        <v>128</v>
      </c>
      <c r="C43" s="102">
        <v>47700</v>
      </c>
      <c r="D43" s="96" t="e">
        <f>#REF!</f>
        <v>#REF!</v>
      </c>
      <c r="E43" s="96" t="e">
        <f>C43+D43</f>
        <v>#REF!</v>
      </c>
      <c r="F43" s="157">
        <v>8.52</v>
      </c>
      <c r="G43" s="156"/>
    </row>
    <row r="44" spans="1:7" ht="14.25">
      <c r="A44" s="199">
        <v>2</v>
      </c>
      <c r="B44" s="401" t="s">
        <v>16</v>
      </c>
      <c r="C44" s="402"/>
      <c r="D44" s="402"/>
      <c r="E44" s="402"/>
      <c r="F44" s="402"/>
      <c r="G44" s="156"/>
    </row>
    <row r="45" spans="1:7" ht="25.5">
      <c r="A45" s="99" t="s">
        <v>134</v>
      </c>
      <c r="B45" s="99" t="s">
        <v>135</v>
      </c>
      <c r="C45" s="102"/>
      <c r="D45" s="96"/>
      <c r="E45" s="96"/>
      <c r="F45" s="158">
        <v>3.42</v>
      </c>
      <c r="G45" s="156"/>
    </row>
    <row r="46" spans="1:7" ht="12.75">
      <c r="A46" s="99" t="s">
        <v>137</v>
      </c>
      <c r="B46" s="99" t="s">
        <v>138</v>
      </c>
      <c r="C46" s="102"/>
      <c r="D46" s="96"/>
      <c r="E46" s="96"/>
      <c r="F46" s="158">
        <v>14.35</v>
      </c>
      <c r="G46" s="156"/>
    </row>
    <row r="47" spans="1:7" ht="12.75">
      <c r="A47" s="99" t="s">
        <v>142</v>
      </c>
      <c r="B47" s="99" t="s">
        <v>143</v>
      </c>
      <c r="C47" s="102"/>
      <c r="D47" s="96"/>
      <c r="E47" s="96"/>
      <c r="F47" s="158">
        <v>14.35</v>
      </c>
      <c r="G47" s="156"/>
    </row>
    <row r="48" spans="1:7" ht="25.5">
      <c r="A48" s="99" t="s">
        <v>150</v>
      </c>
      <c r="B48" s="99" t="s">
        <v>151</v>
      </c>
      <c r="C48" s="102"/>
      <c r="D48" s="96"/>
      <c r="E48" s="96"/>
      <c r="F48" s="158">
        <v>8.52</v>
      </c>
      <c r="G48" s="156"/>
    </row>
    <row r="49" spans="1:7" ht="14.25" customHeight="1">
      <c r="A49" s="99" t="s">
        <v>144</v>
      </c>
      <c r="B49" s="99" t="s">
        <v>145</v>
      </c>
      <c r="C49" s="102"/>
      <c r="D49" s="96"/>
      <c r="E49" s="96"/>
      <c r="F49" s="158">
        <v>20.08</v>
      </c>
      <c r="G49" s="156"/>
    </row>
    <row r="50" spans="1:7" ht="25.5">
      <c r="A50" s="99" t="s">
        <v>153</v>
      </c>
      <c r="B50" s="99" t="s">
        <v>154</v>
      </c>
      <c r="C50" s="102"/>
      <c r="D50" s="96"/>
      <c r="E50" s="96"/>
      <c r="F50" s="158">
        <v>5.61</v>
      </c>
      <c r="G50" s="156"/>
    </row>
    <row r="51" spans="1:7" ht="12.75">
      <c r="A51" s="99" t="s">
        <v>157</v>
      </c>
      <c r="B51" s="99" t="s">
        <v>158</v>
      </c>
      <c r="C51" s="102"/>
      <c r="D51" s="96"/>
      <c r="E51" s="96"/>
      <c r="F51" s="158">
        <v>11.33</v>
      </c>
      <c r="G51" s="156"/>
    </row>
    <row r="52" spans="1:7" ht="30" customHeight="1">
      <c r="A52" s="99" t="s">
        <v>164</v>
      </c>
      <c r="B52" s="99" t="s">
        <v>165</v>
      </c>
      <c r="C52" s="102"/>
      <c r="D52" s="96"/>
      <c r="E52" s="96"/>
      <c r="F52" s="158">
        <v>20.08</v>
      </c>
      <c r="G52" s="156"/>
    </row>
    <row r="53" spans="1:7" ht="17.25" customHeight="1">
      <c r="A53" s="200">
        <v>3</v>
      </c>
      <c r="B53" s="401" t="s">
        <v>67</v>
      </c>
      <c r="C53" s="402"/>
      <c r="D53" s="402"/>
      <c r="E53" s="402"/>
      <c r="F53" s="402"/>
      <c r="G53" s="156"/>
    </row>
    <row r="54" spans="1:7" ht="25.5">
      <c r="A54" s="99" t="s">
        <v>118</v>
      </c>
      <c r="B54" s="99" t="s">
        <v>166</v>
      </c>
      <c r="C54" s="102"/>
      <c r="D54" s="96"/>
      <c r="E54" s="96"/>
      <c r="F54" s="96">
        <v>2.8</v>
      </c>
      <c r="G54" s="156"/>
    </row>
    <row r="55" spans="1:7" ht="12.75">
      <c r="A55" s="155"/>
      <c r="B55" s="155"/>
      <c r="C55" s="152"/>
      <c r="D55" s="153"/>
      <c r="E55" s="153"/>
      <c r="F55" s="154"/>
      <c r="G55" s="156"/>
    </row>
    <row r="56" spans="1:7" ht="6.75" customHeight="1">
      <c r="A56" s="113"/>
      <c r="B56" s="114"/>
      <c r="G56" s="156"/>
    </row>
    <row r="57" spans="1:7" ht="15.75">
      <c r="A57" s="406" t="s">
        <v>3</v>
      </c>
      <c r="B57" s="406"/>
      <c r="C57" s="181"/>
      <c r="D57" s="407" t="s">
        <v>125</v>
      </c>
      <c r="E57" s="407"/>
      <c r="F57" s="180" t="s">
        <v>171</v>
      </c>
      <c r="G57" s="156"/>
    </row>
    <row r="58" ht="12.75">
      <c r="G58" s="156"/>
    </row>
    <row r="59" ht="12.75">
      <c r="G59" s="156"/>
    </row>
    <row r="60" ht="12.75">
      <c r="G60" s="156"/>
    </row>
  </sheetData>
  <sheetProtection/>
  <mergeCells count="21">
    <mergeCell ref="A1:E1"/>
    <mergeCell ref="A2:E2"/>
    <mergeCell ref="A5:E5"/>
    <mergeCell ref="J16:J18"/>
    <mergeCell ref="A6:E6"/>
    <mergeCell ref="A9:F9"/>
    <mergeCell ref="A10:F10"/>
    <mergeCell ref="A11:F11"/>
    <mergeCell ref="A12:A15"/>
    <mergeCell ref="B12:B15"/>
    <mergeCell ref="F12:F15"/>
    <mergeCell ref="A57:B57"/>
    <mergeCell ref="D57:E57"/>
    <mergeCell ref="K16:K18"/>
    <mergeCell ref="L16:L18"/>
    <mergeCell ref="B17:F17"/>
    <mergeCell ref="B40:F40"/>
    <mergeCell ref="B44:F44"/>
    <mergeCell ref="B53:F53"/>
    <mergeCell ref="H16:H18"/>
    <mergeCell ref="I16:I1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Ekonomist</cp:lastModifiedBy>
  <cp:lastPrinted>2023-07-26T09:14:06Z</cp:lastPrinted>
  <dcterms:created xsi:type="dcterms:W3CDTF">2008-01-22T12:12:19Z</dcterms:created>
  <dcterms:modified xsi:type="dcterms:W3CDTF">2023-09-06T12:33:17Z</dcterms:modified>
  <cp:category/>
  <cp:version/>
  <cp:contentType/>
  <cp:contentStatus/>
</cp:coreProperties>
</file>